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osaki\Downloads\"/>
    </mc:Choice>
  </mc:AlternateContent>
  <xr:revisionPtr revIDLastSave="0" documentId="8_{1794AA0C-E007-4A06-82EE-0B50623B24E0}" xr6:coauthVersionLast="47" xr6:coauthVersionMax="47" xr10:uidLastSave="{00000000-0000-0000-0000-000000000000}"/>
  <bookViews>
    <workbookView xWindow="2340" yWindow="2340" windowWidth="20235" windowHeight="11385" xr2:uid="{00000000-000D-0000-FFFF-FFFF00000000}"/>
  </bookViews>
  <sheets>
    <sheet name="ガイド" sheetId="10" r:id="rId1"/>
    <sheet name="2枚建" sheetId="1" r:id="rId2"/>
    <sheet name="2枚建(戸先錠)" sheetId="6" r:id="rId3"/>
    <sheet name="4枚建" sheetId="7" r:id="rId4"/>
    <sheet name="FIX" sheetId="8" r:id="rId5"/>
    <sheet name="開き" sheetId="9" r:id="rId6"/>
    <sheet name="BD" sheetId="2" state="hidden" r:id="rId7"/>
  </sheets>
  <definedNames>
    <definedName name="_xlnm.Print_Area" localSheetId="1">'2枚建'!$E$2:$AJ$84</definedName>
    <definedName name="_xlnm.Print_Area" localSheetId="2">'2枚建(戸先錠)'!$E$2:$AJ$84</definedName>
    <definedName name="_xlnm.Print_Area" localSheetId="3">'4枚建'!$E$2:$AJ$84</definedName>
    <definedName name="_xlnm.Print_Area" localSheetId="4">FIX!$E$2:$AM$83</definedName>
    <definedName name="_xlnm.Print_Area" localSheetId="0">ガイド!$E$2:$AJ$84</definedName>
    <definedName name="_xlnm.Print_Area" localSheetId="5">開き!$E$2:$AK$79</definedName>
    <definedName name="_xlnm.Print_Titles" localSheetId="1">'2枚建'!$2:$5</definedName>
    <definedName name="_xlnm.Print_Titles" localSheetId="2">'2枚建(戸先錠)'!$2:$5</definedName>
    <definedName name="_xlnm.Print_Titles" localSheetId="3">'4枚建'!$2:$5</definedName>
    <definedName name="_xlnm.Print_Titles" localSheetId="4">FIX!$2:$5</definedName>
    <definedName name="_xlnm.Print_Titles" localSheetId="0">ガイド!$2:$5</definedName>
    <definedName name="_xlnm.Print_Titles" localSheetId="5">開き!$2:$5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8" l="1"/>
  <c r="Q30" i="8"/>
  <c r="T30" i="9"/>
  <c r="AI71" i="9"/>
  <c r="Q30" i="9"/>
  <c r="AG71" i="9"/>
  <c r="M66" i="8"/>
  <c r="L66" i="8"/>
  <c r="S32" i="7"/>
  <c r="Q32" i="7"/>
  <c r="M77" i="7"/>
  <c r="L77" i="7"/>
  <c r="M77" i="6"/>
  <c r="L77" i="6"/>
  <c r="S32" i="6"/>
  <c r="Q32" i="6"/>
  <c r="M77" i="1"/>
  <c r="S32" i="1"/>
  <c r="L77" i="1"/>
  <c r="Q32" i="1"/>
  <c r="M40" i="8" l="1"/>
  <c r="O40" i="9"/>
  <c r="M42" i="7"/>
  <c r="M42" i="6"/>
  <c r="K40" i="9"/>
  <c r="K40" i="8"/>
  <c r="K42" i="7"/>
  <c r="K42" i="6"/>
  <c r="H40" i="9"/>
  <c r="H40" i="8"/>
  <c r="H42" i="7"/>
  <c r="H42" i="6"/>
  <c r="F40" i="9"/>
  <c r="F40" i="8"/>
  <c r="F42" i="7"/>
  <c r="F42" i="6"/>
  <c r="M42" i="1"/>
  <c r="K42" i="1"/>
  <c r="H42" i="1"/>
  <c r="F42" i="1"/>
  <c r="B25" i="9" l="1"/>
  <c r="B24" i="9"/>
  <c r="A25" i="9"/>
  <c r="A24" i="9"/>
  <c r="AJ65" i="9"/>
  <c r="AJ64" i="9"/>
  <c r="AJ63" i="9"/>
  <c r="S68" i="9"/>
  <c r="S71" i="9"/>
  <c r="S70" i="9"/>
  <c r="S69" i="9"/>
  <c r="T71" i="9"/>
  <c r="T70" i="9"/>
  <c r="T69" i="9"/>
  <c r="T68" i="9"/>
  <c r="B25" i="8"/>
  <c r="M25" i="8" s="1"/>
  <c r="A25" i="8"/>
  <c r="B24" i="8"/>
  <c r="A24" i="8"/>
  <c r="B27" i="7"/>
  <c r="M27" i="7" s="1"/>
  <c r="B26" i="7"/>
  <c r="A27" i="7"/>
  <c r="A26" i="7"/>
  <c r="AL82" i="8"/>
  <c r="AK82" i="8"/>
  <c r="AJ82" i="8"/>
  <c r="AI82" i="8"/>
  <c r="AH82" i="8"/>
  <c r="AL81" i="8"/>
  <c r="AK81" i="8"/>
  <c r="AJ81" i="8"/>
  <c r="AI81" i="8"/>
  <c r="AH81" i="8"/>
  <c r="AL80" i="8"/>
  <c r="AK80" i="8"/>
  <c r="AJ80" i="8"/>
  <c r="AI80" i="8"/>
  <c r="AH80" i="8"/>
  <c r="AL79" i="8"/>
  <c r="AK79" i="8"/>
  <c r="AJ79" i="8"/>
  <c r="AI79" i="8"/>
  <c r="AH79" i="8"/>
  <c r="AL78" i="8"/>
  <c r="AK78" i="8"/>
  <c r="AJ78" i="8"/>
  <c r="AI78" i="8"/>
  <c r="AH78" i="8"/>
  <c r="AL77" i="8"/>
  <c r="AK77" i="8"/>
  <c r="AJ77" i="8"/>
  <c r="AI77" i="8"/>
  <c r="AH77" i="8"/>
  <c r="AI83" i="7"/>
  <c r="AH83" i="7"/>
  <c r="AG83" i="7"/>
  <c r="AF83" i="7"/>
  <c r="AI82" i="7"/>
  <c r="AH82" i="7"/>
  <c r="AG82" i="7"/>
  <c r="AF82" i="7"/>
  <c r="AI81" i="7"/>
  <c r="AH81" i="7"/>
  <c r="AG81" i="7"/>
  <c r="AF81" i="7"/>
  <c r="AI80" i="7"/>
  <c r="AH80" i="7"/>
  <c r="AG80" i="7"/>
  <c r="AF80" i="7"/>
  <c r="AI79" i="7"/>
  <c r="AH79" i="7"/>
  <c r="AG79" i="7"/>
  <c r="AF79" i="7"/>
  <c r="AI78" i="7"/>
  <c r="AH78" i="7"/>
  <c r="AG78" i="7"/>
  <c r="AF78" i="7"/>
  <c r="B27" i="6"/>
  <c r="M27" i="6" s="1"/>
  <c r="A27" i="6"/>
  <c r="B26" i="6"/>
  <c r="A26" i="6"/>
  <c r="BV78" i="6"/>
  <c r="BY83" i="6"/>
  <c r="BX83" i="6"/>
  <c r="BW83" i="6"/>
  <c r="AG83" i="6" s="1"/>
  <c r="BV83" i="6"/>
  <c r="AF83" i="6" s="1"/>
  <c r="BY82" i="6"/>
  <c r="BX82" i="6"/>
  <c r="BW82" i="6"/>
  <c r="BV82" i="6"/>
  <c r="BY81" i="6"/>
  <c r="BX81" i="6"/>
  <c r="BW81" i="6"/>
  <c r="AG81" i="6" s="1"/>
  <c r="BV81" i="6"/>
  <c r="AF81" i="6" s="1"/>
  <c r="BY80" i="6"/>
  <c r="BX80" i="6"/>
  <c r="BW80" i="6"/>
  <c r="BV80" i="6"/>
  <c r="BY79" i="6"/>
  <c r="BX79" i="6"/>
  <c r="BW79" i="6"/>
  <c r="AG79" i="6" s="1"/>
  <c r="BV79" i="6"/>
  <c r="AF79" i="6" s="1"/>
  <c r="BY78" i="6"/>
  <c r="BX78" i="6"/>
  <c r="BW78" i="6"/>
  <c r="AI83" i="6"/>
  <c r="AH83" i="6"/>
  <c r="AI82" i="6"/>
  <c r="AH82" i="6"/>
  <c r="AG82" i="6"/>
  <c r="AF82" i="6"/>
  <c r="AI81" i="6"/>
  <c r="AH81" i="6"/>
  <c r="AI80" i="6"/>
  <c r="AH80" i="6"/>
  <c r="AG80" i="6"/>
  <c r="AF80" i="6"/>
  <c r="AI79" i="6"/>
  <c r="AH79" i="6"/>
  <c r="AI78" i="6"/>
  <c r="AH78" i="6"/>
  <c r="AG78" i="6"/>
  <c r="AF78" i="6"/>
  <c r="Q27" i="7" l="1"/>
  <c r="S27" i="7" s="1"/>
  <c r="Q27" i="6"/>
  <c r="S27" i="6" s="1"/>
  <c r="Q25" i="8"/>
  <c r="T25" i="8" s="1"/>
  <c r="L25" i="9"/>
  <c r="P25" i="9" s="1"/>
  <c r="S25" i="9" s="1"/>
  <c r="B27" i="1" l="1"/>
  <c r="B26" i="1"/>
  <c r="A27" i="1"/>
  <c r="A26" i="1"/>
  <c r="AI83" i="1"/>
  <c r="AH83" i="1"/>
  <c r="AG83" i="1"/>
  <c r="AF83" i="1"/>
  <c r="AI82" i="1"/>
  <c r="AH82" i="1"/>
  <c r="AG82" i="1"/>
  <c r="AF82" i="1"/>
  <c r="AI81" i="1"/>
  <c r="AH81" i="1"/>
  <c r="AG81" i="1"/>
  <c r="AF81" i="1"/>
  <c r="AI80" i="1"/>
  <c r="AH80" i="1"/>
  <c r="AG80" i="1"/>
  <c r="AF80" i="1"/>
  <c r="AI79" i="1"/>
  <c r="AH79" i="1"/>
  <c r="AG79" i="1"/>
  <c r="AF79" i="1"/>
  <c r="AI78" i="1"/>
  <c r="AH78" i="1"/>
  <c r="AG78" i="1"/>
  <c r="AF78" i="1"/>
  <c r="M27" i="1" l="1"/>
  <c r="G13" i="2"/>
  <c r="G12" i="2"/>
  <c r="G11" i="2"/>
  <c r="G10" i="2"/>
  <c r="G9" i="2"/>
  <c r="G8" i="2"/>
  <c r="G7" i="2"/>
  <c r="G6" i="2"/>
  <c r="AE25" i="8" l="1"/>
  <c r="AF25" i="9"/>
  <c r="AD27" i="7"/>
  <c r="AD27" i="6"/>
  <c r="AD27" i="1"/>
  <c r="Q27" i="1"/>
  <c r="S27" i="1" s="1"/>
  <c r="B23" i="9"/>
  <c r="B22" i="9"/>
  <c r="B21" i="9"/>
  <c r="B20" i="9"/>
  <c r="B19" i="9"/>
  <c r="B18" i="9"/>
  <c r="B17" i="9"/>
  <c r="B16" i="9"/>
  <c r="B15" i="9"/>
  <c r="B14" i="9"/>
  <c r="A23" i="9"/>
  <c r="A22" i="9"/>
  <c r="A21" i="9"/>
  <c r="A20" i="9"/>
  <c r="A19" i="9"/>
  <c r="A18" i="9"/>
  <c r="A17" i="9"/>
  <c r="A16" i="9"/>
  <c r="A15" i="9"/>
  <c r="A14" i="9"/>
  <c r="B23" i="8"/>
  <c r="B22" i="8"/>
  <c r="B21" i="8"/>
  <c r="B20" i="8"/>
  <c r="B19" i="8"/>
  <c r="B18" i="8"/>
  <c r="B17" i="8"/>
  <c r="B16" i="8"/>
  <c r="B15" i="8"/>
  <c r="B14" i="8"/>
  <c r="A23" i="8"/>
  <c r="A22" i="8"/>
  <c r="A21" i="8"/>
  <c r="A20" i="8"/>
  <c r="A19" i="8"/>
  <c r="A18" i="8"/>
  <c r="A17" i="8"/>
  <c r="A16" i="8"/>
  <c r="A15" i="8"/>
  <c r="A14" i="8"/>
  <c r="B25" i="7"/>
  <c r="B24" i="7"/>
  <c r="B23" i="7"/>
  <c r="B22" i="7"/>
  <c r="B21" i="7"/>
  <c r="B20" i="7"/>
  <c r="B19" i="7"/>
  <c r="B18" i="7"/>
  <c r="B17" i="7"/>
  <c r="B16" i="7"/>
  <c r="B15" i="7"/>
  <c r="B14" i="7"/>
  <c r="M26" i="7"/>
  <c r="Q26" i="7" s="1"/>
  <c r="S26" i="7" s="1"/>
  <c r="A25" i="7"/>
  <c r="M25" i="7" s="1"/>
  <c r="Q25" i="7" s="1"/>
  <c r="S25" i="7" s="1"/>
  <c r="A24" i="7"/>
  <c r="A23" i="7"/>
  <c r="A22" i="7"/>
  <c r="M22" i="7" s="1"/>
  <c r="Q22" i="7" s="1"/>
  <c r="S22" i="7" s="1"/>
  <c r="A21" i="7"/>
  <c r="A20" i="7"/>
  <c r="M20" i="7" s="1"/>
  <c r="Q20" i="7" s="1"/>
  <c r="S20" i="7" s="1"/>
  <c r="A19" i="7"/>
  <c r="A18" i="7"/>
  <c r="M18" i="7" s="1"/>
  <c r="Q18" i="7" s="1"/>
  <c r="S18" i="7" s="1"/>
  <c r="A17" i="7"/>
  <c r="M17" i="7" s="1"/>
  <c r="Q17" i="7" s="1"/>
  <c r="S17" i="7" s="1"/>
  <c r="A16" i="7"/>
  <c r="A15" i="7"/>
  <c r="A14" i="7"/>
  <c r="M14" i="7" s="1"/>
  <c r="Q14" i="7" s="1"/>
  <c r="S14" i="7" s="1"/>
  <c r="B25" i="6"/>
  <c r="B24" i="6"/>
  <c r="B23" i="6"/>
  <c r="B22" i="6"/>
  <c r="B21" i="6"/>
  <c r="B20" i="6"/>
  <c r="B19" i="6"/>
  <c r="B18" i="6"/>
  <c r="B17" i="6"/>
  <c r="B16" i="6"/>
  <c r="B15" i="6"/>
  <c r="B14" i="6"/>
  <c r="A25" i="6"/>
  <c r="A24" i="6"/>
  <c r="A23" i="6"/>
  <c r="A22" i="6"/>
  <c r="A21" i="6"/>
  <c r="A20" i="6"/>
  <c r="A19" i="6"/>
  <c r="A18" i="6"/>
  <c r="A17" i="6"/>
  <c r="A16" i="6"/>
  <c r="A15" i="6"/>
  <c r="A14" i="6"/>
  <c r="B25" i="1"/>
  <c r="B24" i="1"/>
  <c r="B23" i="1"/>
  <c r="B22" i="1"/>
  <c r="B21" i="1"/>
  <c r="B20" i="1"/>
  <c r="B19" i="1"/>
  <c r="B18" i="1"/>
  <c r="B17" i="1"/>
  <c r="B16" i="1"/>
  <c r="B15" i="1"/>
  <c r="B14" i="1"/>
  <c r="A25" i="1"/>
  <c r="A24" i="1"/>
  <c r="A23" i="1"/>
  <c r="A22" i="1"/>
  <c r="A21" i="1"/>
  <c r="A20" i="1"/>
  <c r="A19" i="1"/>
  <c r="A18" i="1"/>
  <c r="M18" i="1" s="1"/>
  <c r="A17" i="1"/>
  <c r="A16" i="1"/>
  <c r="A15" i="1"/>
  <c r="A14" i="1"/>
  <c r="AL76" i="8"/>
  <c r="AK76" i="8"/>
  <c r="AJ76" i="8"/>
  <c r="AI76" i="8"/>
  <c r="AH76" i="8"/>
  <c r="AL75" i="8"/>
  <c r="AK75" i="8"/>
  <c r="AJ75" i="8"/>
  <c r="AI75" i="8"/>
  <c r="AH75" i="8"/>
  <c r="AL74" i="8"/>
  <c r="AK74" i="8"/>
  <c r="AJ74" i="8"/>
  <c r="AI74" i="8"/>
  <c r="AH74" i="8"/>
  <c r="AL73" i="8"/>
  <c r="AK73" i="8"/>
  <c r="AJ73" i="8"/>
  <c r="AI73" i="8"/>
  <c r="AH73" i="8"/>
  <c r="AL72" i="8"/>
  <c r="AK72" i="8"/>
  <c r="AJ72" i="8"/>
  <c r="AI72" i="8"/>
  <c r="AH72" i="8"/>
  <c r="AL71" i="8"/>
  <c r="AK71" i="8"/>
  <c r="AJ71" i="8"/>
  <c r="AI71" i="8"/>
  <c r="AH71" i="8"/>
  <c r="AL70" i="8"/>
  <c r="AK70" i="8"/>
  <c r="AJ70" i="8"/>
  <c r="AI70" i="8"/>
  <c r="AH70" i="8"/>
  <c r="AL69" i="8"/>
  <c r="AK69" i="8"/>
  <c r="AJ69" i="8"/>
  <c r="AI69" i="8"/>
  <c r="AH69" i="8"/>
  <c r="AL68" i="8"/>
  <c r="AK68" i="8"/>
  <c r="AJ68" i="8"/>
  <c r="AI68" i="8"/>
  <c r="AH68" i="8"/>
  <c r="AL67" i="8"/>
  <c r="AK67" i="8"/>
  <c r="AJ67" i="8"/>
  <c r="AI67" i="8"/>
  <c r="AH67" i="8"/>
  <c r="AL66" i="8"/>
  <c r="AK66" i="8"/>
  <c r="AJ66" i="8"/>
  <c r="AI66" i="8"/>
  <c r="AH66" i="8"/>
  <c r="AL65" i="8"/>
  <c r="AK65" i="8"/>
  <c r="AJ65" i="8"/>
  <c r="AI65" i="8"/>
  <c r="AH65" i="8"/>
  <c r="AL64" i="8"/>
  <c r="AK64" i="8"/>
  <c r="AJ64" i="8"/>
  <c r="AI64" i="8"/>
  <c r="AH64" i="8"/>
  <c r="AL63" i="8"/>
  <c r="AK63" i="8"/>
  <c r="AJ63" i="8"/>
  <c r="AI63" i="8"/>
  <c r="AH63" i="8"/>
  <c r="AL62" i="8"/>
  <c r="AK62" i="8"/>
  <c r="AJ62" i="8"/>
  <c r="AI62" i="8"/>
  <c r="AH62" i="8"/>
  <c r="AL61" i="8"/>
  <c r="AK61" i="8"/>
  <c r="AJ61" i="8"/>
  <c r="AI61" i="8"/>
  <c r="AH61" i="8"/>
  <c r="AL60" i="8"/>
  <c r="AK60" i="8"/>
  <c r="AJ60" i="8"/>
  <c r="AI60" i="8"/>
  <c r="AH60" i="8"/>
  <c r="AL59" i="8"/>
  <c r="AK59" i="8"/>
  <c r="AJ59" i="8"/>
  <c r="AI59" i="8"/>
  <c r="AH59" i="8"/>
  <c r="AL58" i="8"/>
  <c r="AK58" i="8"/>
  <c r="AJ58" i="8"/>
  <c r="AI58" i="8"/>
  <c r="AH58" i="8"/>
  <c r="AL57" i="8"/>
  <c r="AK57" i="8"/>
  <c r="AJ57" i="8"/>
  <c r="AI57" i="8"/>
  <c r="AH57" i="8"/>
  <c r="AL56" i="8"/>
  <c r="AK56" i="8"/>
  <c r="AJ56" i="8"/>
  <c r="AI56" i="8"/>
  <c r="AH56" i="8"/>
  <c r="AL55" i="8"/>
  <c r="AK55" i="8"/>
  <c r="AJ55" i="8"/>
  <c r="AI55" i="8"/>
  <c r="AH55" i="8"/>
  <c r="AL54" i="8"/>
  <c r="AK54" i="8"/>
  <c r="AJ54" i="8"/>
  <c r="AI54" i="8"/>
  <c r="AH54" i="8"/>
  <c r="AL53" i="8"/>
  <c r="AK53" i="8"/>
  <c r="AJ53" i="8"/>
  <c r="AI53" i="8"/>
  <c r="AH53" i="8"/>
  <c r="AL52" i="8"/>
  <c r="AK52" i="8"/>
  <c r="AJ52" i="8"/>
  <c r="AI52" i="8"/>
  <c r="AH52" i="8"/>
  <c r="AL51" i="8"/>
  <c r="AK51" i="8"/>
  <c r="AJ51" i="8"/>
  <c r="AI51" i="8"/>
  <c r="AH51" i="8"/>
  <c r="AL50" i="8"/>
  <c r="AK50" i="8"/>
  <c r="AJ50" i="8"/>
  <c r="AI50" i="8"/>
  <c r="AH50" i="8"/>
  <c r="AL49" i="8"/>
  <c r="AK49" i="8"/>
  <c r="AJ49" i="8"/>
  <c r="AI49" i="8"/>
  <c r="AH49" i="8"/>
  <c r="AL48" i="8"/>
  <c r="AK48" i="8"/>
  <c r="AJ48" i="8"/>
  <c r="AI48" i="8"/>
  <c r="AH48" i="8"/>
  <c r="AL47" i="8"/>
  <c r="AK47" i="8"/>
  <c r="AJ47" i="8"/>
  <c r="AI47" i="8"/>
  <c r="AH47" i="8"/>
  <c r="V47" i="8"/>
  <c r="BB89" i="8"/>
  <c r="BB88" i="8"/>
  <c r="BB87" i="8"/>
  <c r="BB86" i="8"/>
  <c r="BB85" i="8"/>
  <c r="BB84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N58" i="8"/>
  <c r="N57" i="8"/>
  <c r="N56" i="8"/>
  <c r="N55" i="8"/>
  <c r="N54" i="8"/>
  <c r="N53" i="8"/>
  <c r="N52" i="8"/>
  <c r="N51" i="8"/>
  <c r="N50" i="8"/>
  <c r="N49" i="8"/>
  <c r="N48" i="8"/>
  <c r="N47" i="8"/>
  <c r="Y70" i="8"/>
  <c r="X70" i="8"/>
  <c r="W70" i="8"/>
  <c r="V70" i="8"/>
  <c r="Y69" i="8"/>
  <c r="X69" i="8"/>
  <c r="W69" i="8"/>
  <c r="V69" i="8"/>
  <c r="Y68" i="8"/>
  <c r="X68" i="8"/>
  <c r="W68" i="8"/>
  <c r="V68" i="8"/>
  <c r="Y67" i="8"/>
  <c r="X67" i="8"/>
  <c r="W67" i="8"/>
  <c r="V67" i="8"/>
  <c r="Y66" i="8"/>
  <c r="X66" i="8"/>
  <c r="W66" i="8"/>
  <c r="V66" i="8"/>
  <c r="Y65" i="8"/>
  <c r="X65" i="8"/>
  <c r="W65" i="8"/>
  <c r="V65" i="8"/>
  <c r="Y64" i="8"/>
  <c r="X64" i="8"/>
  <c r="W64" i="8"/>
  <c r="V64" i="8"/>
  <c r="Y63" i="8"/>
  <c r="X63" i="8"/>
  <c r="W63" i="8"/>
  <c r="V63" i="8"/>
  <c r="Y62" i="8"/>
  <c r="X62" i="8"/>
  <c r="W62" i="8"/>
  <c r="V62" i="8"/>
  <c r="Y61" i="8"/>
  <c r="X61" i="8"/>
  <c r="W61" i="8"/>
  <c r="V61" i="8"/>
  <c r="Y60" i="8"/>
  <c r="X60" i="8"/>
  <c r="W60" i="8"/>
  <c r="V60" i="8"/>
  <c r="Y59" i="8"/>
  <c r="X59" i="8"/>
  <c r="W59" i="8"/>
  <c r="V59" i="8"/>
  <c r="Y58" i="8"/>
  <c r="X58" i="8"/>
  <c r="W58" i="8"/>
  <c r="V58" i="8"/>
  <c r="Y57" i="8"/>
  <c r="X57" i="8"/>
  <c r="W57" i="8"/>
  <c r="V57" i="8"/>
  <c r="Y56" i="8"/>
  <c r="X56" i="8"/>
  <c r="W56" i="8"/>
  <c r="V56" i="8"/>
  <c r="Y55" i="8"/>
  <c r="X55" i="8"/>
  <c r="W55" i="8"/>
  <c r="V55" i="8"/>
  <c r="Y54" i="8"/>
  <c r="X54" i="8"/>
  <c r="W54" i="8"/>
  <c r="V54" i="8"/>
  <c r="Y53" i="8"/>
  <c r="X53" i="8"/>
  <c r="W53" i="8"/>
  <c r="V53" i="8"/>
  <c r="Y52" i="8"/>
  <c r="X52" i="8"/>
  <c r="W52" i="8"/>
  <c r="V52" i="8"/>
  <c r="Y51" i="8"/>
  <c r="X51" i="8"/>
  <c r="W51" i="8"/>
  <c r="V51" i="8"/>
  <c r="Y50" i="8"/>
  <c r="X50" i="8"/>
  <c r="W50" i="8"/>
  <c r="V50" i="8"/>
  <c r="Y49" i="8"/>
  <c r="X49" i="8"/>
  <c r="W49" i="8"/>
  <c r="V49" i="8"/>
  <c r="Y48" i="8"/>
  <c r="X48" i="8"/>
  <c r="W48" i="8"/>
  <c r="V48" i="8"/>
  <c r="Y47" i="8"/>
  <c r="X47" i="8"/>
  <c r="W47" i="8"/>
  <c r="M58" i="8"/>
  <c r="L58" i="8"/>
  <c r="K58" i="8"/>
  <c r="J58" i="8"/>
  <c r="M57" i="8"/>
  <c r="L57" i="8"/>
  <c r="K57" i="8"/>
  <c r="J57" i="8"/>
  <c r="M56" i="8"/>
  <c r="L56" i="8"/>
  <c r="K56" i="8"/>
  <c r="J56" i="8"/>
  <c r="M55" i="8"/>
  <c r="L55" i="8"/>
  <c r="K55" i="8"/>
  <c r="J55" i="8"/>
  <c r="M54" i="8"/>
  <c r="L54" i="8"/>
  <c r="K54" i="8"/>
  <c r="J54" i="8"/>
  <c r="M53" i="8"/>
  <c r="L53" i="8"/>
  <c r="K53" i="8"/>
  <c r="J53" i="8"/>
  <c r="M52" i="8"/>
  <c r="L52" i="8"/>
  <c r="K52" i="8"/>
  <c r="J52" i="8"/>
  <c r="M51" i="8"/>
  <c r="L51" i="8"/>
  <c r="K51" i="8"/>
  <c r="J51" i="8"/>
  <c r="M50" i="8"/>
  <c r="L50" i="8"/>
  <c r="K50" i="8"/>
  <c r="J50" i="8"/>
  <c r="M49" i="8"/>
  <c r="L49" i="8"/>
  <c r="K49" i="8"/>
  <c r="J49" i="8"/>
  <c r="M48" i="8"/>
  <c r="L48" i="8"/>
  <c r="K48" i="8"/>
  <c r="J48" i="8"/>
  <c r="M47" i="8"/>
  <c r="L47" i="8"/>
  <c r="K47" i="8"/>
  <c r="AJ62" i="9"/>
  <c r="AJ61" i="9"/>
  <c r="AJ60" i="9"/>
  <c r="AJ59" i="9"/>
  <c r="AJ58" i="9"/>
  <c r="AJ57" i="9"/>
  <c r="AJ56" i="9"/>
  <c r="AJ55" i="9"/>
  <c r="AJ54" i="9"/>
  <c r="AJ53" i="9"/>
  <c r="AJ52" i="9"/>
  <c r="AJ51" i="9"/>
  <c r="AB59" i="9"/>
  <c r="AB58" i="9"/>
  <c r="AB57" i="9"/>
  <c r="T55" i="9"/>
  <c r="S55" i="9"/>
  <c r="T54" i="9"/>
  <c r="S54" i="9"/>
  <c r="T53" i="9"/>
  <c r="S53" i="9"/>
  <c r="T52" i="9"/>
  <c r="S52" i="9"/>
  <c r="J60" i="9"/>
  <c r="K63" i="9"/>
  <c r="J63" i="9"/>
  <c r="K62" i="9"/>
  <c r="J62" i="9"/>
  <c r="K61" i="9"/>
  <c r="J61" i="9"/>
  <c r="K60" i="9"/>
  <c r="M15" i="7" l="1"/>
  <c r="Q15" i="7" s="1"/>
  <c r="S15" i="7" s="1"/>
  <c r="M23" i="7"/>
  <c r="Q23" i="7" s="1"/>
  <c r="S23" i="7" s="1"/>
  <c r="M16" i="7"/>
  <c r="Q16" i="7" s="1"/>
  <c r="S16" i="7" s="1"/>
  <c r="M24" i="7"/>
  <c r="Q24" i="7" s="1"/>
  <c r="S24" i="7" s="1"/>
  <c r="M17" i="1"/>
  <c r="Q17" i="1" s="1"/>
  <c r="S17" i="1" s="1"/>
  <c r="M25" i="1"/>
  <c r="M21" i="7"/>
  <c r="Q21" i="7" s="1"/>
  <c r="S21" i="7" s="1"/>
  <c r="M19" i="7"/>
  <c r="Q19" i="7" s="1"/>
  <c r="S19" i="7" s="1"/>
  <c r="M18" i="8"/>
  <c r="AE18" i="8"/>
  <c r="Q18" i="8"/>
  <c r="T18" i="8" s="1"/>
  <c r="M17" i="8"/>
  <c r="M20" i="8"/>
  <c r="M21" i="8"/>
  <c r="AD25" i="1"/>
  <c r="Q25" i="1"/>
  <c r="S25" i="1" s="1"/>
  <c r="AD18" i="1"/>
  <c r="Q18" i="1"/>
  <c r="S18" i="1" s="1"/>
  <c r="M19" i="1"/>
  <c r="M16" i="1"/>
  <c r="M24" i="1"/>
  <c r="M15" i="1"/>
  <c r="Q15" i="1" s="1"/>
  <c r="S15" i="1" s="1"/>
  <c r="M23" i="1"/>
  <c r="M20" i="1"/>
  <c r="M21" i="1"/>
  <c r="M14" i="1"/>
  <c r="M22" i="1"/>
  <c r="M26" i="1"/>
  <c r="M15" i="8"/>
  <c r="M23" i="8"/>
  <c r="M14" i="8"/>
  <c r="M22" i="8"/>
  <c r="M16" i="8"/>
  <c r="M24" i="8"/>
  <c r="M19" i="8"/>
  <c r="L21" i="9"/>
  <c r="P21" i="9" s="1"/>
  <c r="S21" i="9" s="1"/>
  <c r="L15" i="9"/>
  <c r="L23" i="9"/>
  <c r="L17" i="9"/>
  <c r="L16" i="9"/>
  <c r="L24" i="9"/>
  <c r="L19" i="9"/>
  <c r="L20" i="9"/>
  <c r="L14" i="9"/>
  <c r="L22" i="9"/>
  <c r="L18" i="9"/>
  <c r="AE16" i="8" l="1"/>
  <c r="Q16" i="8"/>
  <c r="T16" i="8" s="1"/>
  <c r="AE22" i="8"/>
  <c r="Q22" i="8"/>
  <c r="T22" i="8" s="1"/>
  <c r="AE24" i="8"/>
  <c r="Q24" i="8"/>
  <c r="T24" i="8" s="1"/>
  <c r="AE14" i="8"/>
  <c r="Q14" i="8"/>
  <c r="T14" i="8" s="1"/>
  <c r="AE21" i="8"/>
  <c r="Q21" i="8"/>
  <c r="T21" i="8" s="1"/>
  <c r="AE20" i="8"/>
  <c r="Q20" i="8"/>
  <c r="T20" i="8" s="1"/>
  <c r="AE23" i="8"/>
  <c r="Q23" i="8"/>
  <c r="T23" i="8" s="1"/>
  <c r="AE15" i="8"/>
  <c r="Q15" i="8"/>
  <c r="T15" i="8" s="1"/>
  <c r="AE17" i="8"/>
  <c r="Q17" i="8"/>
  <c r="T17" i="8" s="1"/>
  <c r="AE19" i="8"/>
  <c r="Q19" i="8"/>
  <c r="T19" i="8" s="1"/>
  <c r="AF20" i="9"/>
  <c r="P20" i="9"/>
  <c r="S20" i="9" s="1"/>
  <c r="AF23" i="9"/>
  <c r="P23" i="9"/>
  <c r="S23" i="9" s="1"/>
  <c r="AF14" i="9"/>
  <c r="P14" i="9"/>
  <c r="S14" i="9" s="1"/>
  <c r="AF24" i="9"/>
  <c r="P24" i="9"/>
  <c r="S24" i="9" s="1"/>
  <c r="AF15" i="9"/>
  <c r="P15" i="9"/>
  <c r="S15" i="9" s="1"/>
  <c r="AF16" i="9"/>
  <c r="P16" i="9"/>
  <c r="S16" i="9" s="1"/>
  <c r="AF18" i="9"/>
  <c r="P18" i="9"/>
  <c r="S18" i="9" s="1"/>
  <c r="AF22" i="9"/>
  <c r="P22" i="9"/>
  <c r="S22" i="9" s="1"/>
  <c r="AF19" i="9"/>
  <c r="P19" i="9"/>
  <c r="S19" i="9" s="1"/>
  <c r="AF17" i="9"/>
  <c r="P17" i="9"/>
  <c r="S17" i="9" s="1"/>
  <c r="AD24" i="1"/>
  <c r="Q24" i="1"/>
  <c r="S24" i="1" s="1"/>
  <c r="AD26" i="1"/>
  <c r="Q26" i="1"/>
  <c r="S26" i="1" s="1"/>
  <c r="AD16" i="1"/>
  <c r="Q16" i="1"/>
  <c r="S16" i="1" s="1"/>
  <c r="AD22" i="1"/>
  <c r="Q22" i="1"/>
  <c r="S22" i="1" s="1"/>
  <c r="AD21" i="1"/>
  <c r="Q21" i="1"/>
  <c r="S21" i="1" s="1"/>
  <c r="AD14" i="1"/>
  <c r="Q14" i="1"/>
  <c r="S14" i="1" s="1"/>
  <c r="AD23" i="1"/>
  <c r="Q23" i="1"/>
  <c r="S23" i="1" s="1"/>
  <c r="AD19" i="1"/>
  <c r="Q19" i="1"/>
  <c r="S19" i="1" s="1"/>
  <c r="AD20" i="1"/>
  <c r="Q20" i="1"/>
  <c r="S20" i="1" s="1"/>
  <c r="AF21" i="9"/>
  <c r="B5" i="2" l="1"/>
  <c r="AJ50" i="9" l="1"/>
  <c r="AJ49" i="9"/>
  <c r="AJ48" i="9"/>
  <c r="AB65" i="9"/>
  <c r="AB64" i="9"/>
  <c r="AB63" i="9"/>
  <c r="AB62" i="9"/>
  <c r="AB61" i="9"/>
  <c r="AB60" i="9"/>
  <c r="AB56" i="9"/>
  <c r="AB55" i="9"/>
  <c r="AB54" i="9"/>
  <c r="AB53" i="9"/>
  <c r="AB52" i="9"/>
  <c r="AB51" i="9"/>
  <c r="AB50" i="9"/>
  <c r="AB49" i="9"/>
  <c r="AB48" i="9"/>
  <c r="T67" i="9"/>
  <c r="S67" i="9"/>
  <c r="T66" i="9"/>
  <c r="S66" i="9"/>
  <c r="T65" i="9"/>
  <c r="S65" i="9"/>
  <c r="T64" i="9"/>
  <c r="S64" i="9"/>
  <c r="T63" i="9"/>
  <c r="S63" i="9"/>
  <c r="T62" i="9"/>
  <c r="S62" i="9"/>
  <c r="T61" i="9"/>
  <c r="S61" i="9"/>
  <c r="T60" i="9"/>
  <c r="S60" i="9"/>
  <c r="T59" i="9"/>
  <c r="S59" i="9"/>
  <c r="T58" i="9"/>
  <c r="S58" i="9"/>
  <c r="T57" i="9"/>
  <c r="S57" i="9"/>
  <c r="T56" i="9"/>
  <c r="S56" i="9"/>
  <c r="T51" i="9"/>
  <c r="S51" i="9"/>
  <c r="T50" i="9"/>
  <c r="S50" i="9"/>
  <c r="T49" i="9"/>
  <c r="S49" i="9"/>
  <c r="T48" i="9"/>
  <c r="S48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J47" i="8"/>
  <c r="J49" i="7"/>
  <c r="BF87" i="9"/>
  <c r="BF86" i="9"/>
  <c r="BF85" i="9"/>
  <c r="AV85" i="9"/>
  <c r="BA85" i="8"/>
  <c r="BA84" i="8"/>
  <c r="AX84" i="8"/>
  <c r="H14" i="9" l="1"/>
  <c r="W50" i="1" l="1"/>
  <c r="BB88" i="9"/>
  <c r="T7" i="9"/>
  <c r="W7" i="9" s="1"/>
  <c r="BH84" i="8"/>
  <c r="BH85" i="8"/>
  <c r="BG87" i="8"/>
  <c r="BF89" i="8"/>
  <c r="BE89" i="8"/>
  <c r="AZ89" i="8"/>
  <c r="AY89" i="8"/>
  <c r="AX87" i="8"/>
  <c r="B4" i="2"/>
  <c r="B3" i="2"/>
  <c r="AU91" i="7"/>
  <c r="AU90" i="7"/>
  <c r="AU89" i="7"/>
  <c r="AU88" i="7"/>
  <c r="AU87" i="7"/>
  <c r="AX91" i="7"/>
  <c r="AW91" i="7"/>
  <c r="AV91" i="7"/>
  <c r="AX90" i="7"/>
  <c r="AW90" i="7"/>
  <c r="AV90" i="7"/>
  <c r="AX89" i="7"/>
  <c r="AW89" i="7"/>
  <c r="AV89" i="7"/>
  <c r="AX88" i="7"/>
  <c r="AW88" i="7"/>
  <c r="AV88" i="7"/>
  <c r="AX87" i="7"/>
  <c r="AW87" i="7"/>
  <c r="AV87" i="7"/>
  <c r="AX86" i="7"/>
  <c r="AW86" i="7"/>
  <c r="AV86" i="7"/>
  <c r="AU86" i="7"/>
  <c r="BH89" i="8"/>
  <c r="BH87" i="8"/>
  <c r="R7" i="8"/>
  <c r="T7" i="8" s="1"/>
  <c r="AF25" i="8" s="1"/>
  <c r="J54" i="7"/>
  <c r="BC91" i="7"/>
  <c r="BB91" i="7"/>
  <c r="BA91" i="7"/>
  <c r="AZ91" i="7"/>
  <c r="BC90" i="7"/>
  <c r="BB90" i="7"/>
  <c r="BA90" i="7"/>
  <c r="AZ90" i="7"/>
  <c r="BC89" i="7"/>
  <c r="BB89" i="7"/>
  <c r="BA89" i="7"/>
  <c r="AZ89" i="7"/>
  <c r="BC88" i="7"/>
  <c r="BB88" i="7"/>
  <c r="BA88" i="7"/>
  <c r="AZ88" i="7"/>
  <c r="BC87" i="7"/>
  <c r="BB87" i="7"/>
  <c r="BA87" i="7"/>
  <c r="AZ87" i="7"/>
  <c r="BC86" i="7"/>
  <c r="BB86" i="7"/>
  <c r="BA86" i="7"/>
  <c r="AZ86" i="7"/>
  <c r="AI77" i="7"/>
  <c r="AH77" i="7"/>
  <c r="AG77" i="7"/>
  <c r="AF77" i="7"/>
  <c r="AI76" i="7"/>
  <c r="AH76" i="7"/>
  <c r="AG76" i="7"/>
  <c r="AF76" i="7"/>
  <c r="AI75" i="7"/>
  <c r="AH75" i="7"/>
  <c r="AG75" i="7"/>
  <c r="AF75" i="7"/>
  <c r="AI74" i="7"/>
  <c r="AH74" i="7"/>
  <c r="AG74" i="7"/>
  <c r="AF74" i="7"/>
  <c r="AI73" i="7"/>
  <c r="AH73" i="7"/>
  <c r="AG73" i="7"/>
  <c r="AF73" i="7"/>
  <c r="AI72" i="7"/>
  <c r="AH72" i="7"/>
  <c r="AG72" i="7"/>
  <c r="AF72" i="7"/>
  <c r="M72" i="7"/>
  <c r="L72" i="7"/>
  <c r="K72" i="7"/>
  <c r="J72" i="7"/>
  <c r="AI71" i="7"/>
  <c r="AH71" i="7"/>
  <c r="AG71" i="7"/>
  <c r="AF71" i="7"/>
  <c r="X71" i="7"/>
  <c r="W71" i="7"/>
  <c r="V71" i="7"/>
  <c r="U71" i="7"/>
  <c r="M71" i="7"/>
  <c r="L71" i="7"/>
  <c r="K71" i="7"/>
  <c r="J71" i="7"/>
  <c r="AI70" i="7"/>
  <c r="AH70" i="7"/>
  <c r="AG70" i="7"/>
  <c r="AF70" i="7"/>
  <c r="X70" i="7"/>
  <c r="W70" i="7"/>
  <c r="V70" i="7"/>
  <c r="U70" i="7"/>
  <c r="M70" i="7"/>
  <c r="L70" i="7"/>
  <c r="K70" i="7"/>
  <c r="J70" i="7"/>
  <c r="AI69" i="7"/>
  <c r="AH69" i="7"/>
  <c r="AG69" i="7"/>
  <c r="AF69" i="7"/>
  <c r="X69" i="7"/>
  <c r="W69" i="7"/>
  <c r="V69" i="7"/>
  <c r="U69" i="7"/>
  <c r="M69" i="7"/>
  <c r="L69" i="7"/>
  <c r="K69" i="7"/>
  <c r="J69" i="7"/>
  <c r="AI68" i="7"/>
  <c r="AH68" i="7"/>
  <c r="AG68" i="7"/>
  <c r="AF68" i="7"/>
  <c r="X68" i="7"/>
  <c r="W68" i="7"/>
  <c r="V68" i="7"/>
  <c r="U68" i="7"/>
  <c r="M68" i="7"/>
  <c r="L68" i="7"/>
  <c r="K68" i="7"/>
  <c r="J68" i="7"/>
  <c r="AI67" i="7"/>
  <c r="AH67" i="7"/>
  <c r="AG67" i="7"/>
  <c r="AF67" i="7"/>
  <c r="X67" i="7"/>
  <c r="W67" i="7"/>
  <c r="V67" i="7"/>
  <c r="U67" i="7"/>
  <c r="M67" i="7"/>
  <c r="L67" i="7"/>
  <c r="K67" i="7"/>
  <c r="J67" i="7"/>
  <c r="AI66" i="7"/>
  <c r="AH66" i="7"/>
  <c r="AG66" i="7"/>
  <c r="AF66" i="7"/>
  <c r="X66" i="7"/>
  <c r="W66" i="7"/>
  <c r="V66" i="7"/>
  <c r="U66" i="7"/>
  <c r="M66" i="7"/>
  <c r="L66" i="7"/>
  <c r="K66" i="7"/>
  <c r="J66" i="7"/>
  <c r="AI65" i="7"/>
  <c r="AH65" i="7"/>
  <c r="AG65" i="7"/>
  <c r="AF65" i="7"/>
  <c r="X65" i="7"/>
  <c r="W65" i="7"/>
  <c r="V65" i="7"/>
  <c r="U65" i="7"/>
  <c r="M65" i="7"/>
  <c r="L65" i="7"/>
  <c r="K65" i="7"/>
  <c r="J65" i="7"/>
  <c r="AI64" i="7"/>
  <c r="AH64" i="7"/>
  <c r="AG64" i="7"/>
  <c r="AF64" i="7"/>
  <c r="X64" i="7"/>
  <c r="W64" i="7"/>
  <c r="V64" i="7"/>
  <c r="U64" i="7"/>
  <c r="M64" i="7"/>
  <c r="L64" i="7"/>
  <c r="K64" i="7"/>
  <c r="J64" i="7"/>
  <c r="AI63" i="7"/>
  <c r="AH63" i="7"/>
  <c r="AG63" i="7"/>
  <c r="AF63" i="7"/>
  <c r="X63" i="7"/>
  <c r="W63" i="7"/>
  <c r="V63" i="7"/>
  <c r="U63" i="7"/>
  <c r="M63" i="7"/>
  <c r="L63" i="7"/>
  <c r="K63" i="7"/>
  <c r="J63" i="7"/>
  <c r="AI62" i="7"/>
  <c r="AH62" i="7"/>
  <c r="AG62" i="7"/>
  <c r="AF62" i="7"/>
  <c r="X62" i="7"/>
  <c r="W62" i="7"/>
  <c r="V62" i="7"/>
  <c r="U62" i="7"/>
  <c r="M62" i="7"/>
  <c r="L62" i="7"/>
  <c r="K62" i="7"/>
  <c r="J62" i="7"/>
  <c r="AI61" i="7"/>
  <c r="AH61" i="7"/>
  <c r="AG61" i="7"/>
  <c r="AF61" i="7"/>
  <c r="X61" i="7"/>
  <c r="W61" i="7"/>
  <c r="V61" i="7"/>
  <c r="U61" i="7"/>
  <c r="M61" i="7"/>
  <c r="L61" i="7"/>
  <c r="K61" i="7"/>
  <c r="J61" i="7"/>
  <c r="AI60" i="7"/>
  <c r="AH60" i="7"/>
  <c r="AG60" i="7"/>
  <c r="AF60" i="7"/>
  <c r="X60" i="7"/>
  <c r="W60" i="7"/>
  <c r="V60" i="7"/>
  <c r="U60" i="7"/>
  <c r="M60" i="7"/>
  <c r="L60" i="7"/>
  <c r="K60" i="7"/>
  <c r="J60" i="7"/>
  <c r="AI59" i="7"/>
  <c r="AH59" i="7"/>
  <c r="AG59" i="7"/>
  <c r="AF59" i="7"/>
  <c r="X59" i="7"/>
  <c r="W59" i="7"/>
  <c r="V59" i="7"/>
  <c r="U59" i="7"/>
  <c r="M59" i="7"/>
  <c r="L59" i="7"/>
  <c r="K59" i="7"/>
  <c r="J59" i="7"/>
  <c r="AI58" i="7"/>
  <c r="AH58" i="7"/>
  <c r="AG58" i="7"/>
  <c r="AF58" i="7"/>
  <c r="X58" i="7"/>
  <c r="W58" i="7"/>
  <c r="V58" i="7"/>
  <c r="U58" i="7"/>
  <c r="M58" i="7"/>
  <c r="L58" i="7"/>
  <c r="K58" i="7"/>
  <c r="J58" i="7"/>
  <c r="AI57" i="7"/>
  <c r="AH57" i="7"/>
  <c r="AG57" i="7"/>
  <c r="AF57" i="7"/>
  <c r="X57" i="7"/>
  <c r="W57" i="7"/>
  <c r="V57" i="7"/>
  <c r="U57" i="7"/>
  <c r="M57" i="7"/>
  <c r="L57" i="7"/>
  <c r="K57" i="7"/>
  <c r="J57" i="7"/>
  <c r="AI56" i="7"/>
  <c r="AH56" i="7"/>
  <c r="AG56" i="7"/>
  <c r="AF56" i="7"/>
  <c r="X56" i="7"/>
  <c r="W56" i="7"/>
  <c r="V56" i="7"/>
  <c r="U56" i="7"/>
  <c r="M56" i="7"/>
  <c r="L56" i="7"/>
  <c r="K56" i="7"/>
  <c r="J56" i="7"/>
  <c r="AI55" i="7"/>
  <c r="AH55" i="7"/>
  <c r="AG55" i="7"/>
  <c r="AF55" i="7"/>
  <c r="X55" i="7"/>
  <c r="W55" i="7"/>
  <c r="V55" i="7"/>
  <c r="U55" i="7"/>
  <c r="M55" i="7"/>
  <c r="L55" i="7"/>
  <c r="K55" i="7"/>
  <c r="J55" i="7"/>
  <c r="AI54" i="7"/>
  <c r="AH54" i="7"/>
  <c r="AG54" i="7"/>
  <c r="AF54" i="7"/>
  <c r="X54" i="7"/>
  <c r="W54" i="7"/>
  <c r="V54" i="7"/>
  <c r="U54" i="7"/>
  <c r="M54" i="7"/>
  <c r="L54" i="7"/>
  <c r="K54" i="7"/>
  <c r="AI53" i="7"/>
  <c r="AH53" i="7"/>
  <c r="AG53" i="7"/>
  <c r="AF53" i="7"/>
  <c r="X53" i="7"/>
  <c r="W53" i="7"/>
  <c r="V53" i="7"/>
  <c r="U53" i="7"/>
  <c r="M53" i="7"/>
  <c r="L53" i="7"/>
  <c r="K53" i="7"/>
  <c r="J53" i="7"/>
  <c r="AI52" i="7"/>
  <c r="AH52" i="7"/>
  <c r="AG52" i="7"/>
  <c r="AF52" i="7"/>
  <c r="X52" i="7"/>
  <c r="W52" i="7"/>
  <c r="V52" i="7"/>
  <c r="U52" i="7"/>
  <c r="M52" i="7"/>
  <c r="L52" i="7"/>
  <c r="K52" i="7"/>
  <c r="J52" i="7"/>
  <c r="AI51" i="7"/>
  <c r="AH51" i="7"/>
  <c r="AG51" i="7"/>
  <c r="AF51" i="7"/>
  <c r="X51" i="7"/>
  <c r="W51" i="7"/>
  <c r="V51" i="7"/>
  <c r="U51" i="7"/>
  <c r="M51" i="7"/>
  <c r="L51" i="7"/>
  <c r="K51" i="7"/>
  <c r="J51" i="7"/>
  <c r="AI50" i="7"/>
  <c r="AH50" i="7"/>
  <c r="AG50" i="7"/>
  <c r="AF50" i="7"/>
  <c r="X50" i="7"/>
  <c r="W50" i="7"/>
  <c r="V50" i="7"/>
  <c r="U50" i="7"/>
  <c r="M50" i="7"/>
  <c r="L50" i="7"/>
  <c r="K50" i="7"/>
  <c r="J50" i="7"/>
  <c r="AI49" i="7"/>
  <c r="AH49" i="7"/>
  <c r="AG49" i="7"/>
  <c r="AF49" i="7"/>
  <c r="X49" i="7"/>
  <c r="W49" i="7"/>
  <c r="V49" i="7"/>
  <c r="U49" i="7"/>
  <c r="M49" i="7"/>
  <c r="L49" i="7"/>
  <c r="K49" i="7"/>
  <c r="Q7" i="7"/>
  <c r="S7" i="7" s="1"/>
  <c r="AF27" i="7" s="1"/>
  <c r="AG25" i="9" l="1"/>
  <c r="AG17" i="9"/>
  <c r="AG21" i="9"/>
  <c r="AF17" i="8"/>
  <c r="AF21" i="8"/>
  <c r="AF18" i="8"/>
  <c r="AF20" i="8"/>
  <c r="AF19" i="8"/>
  <c r="AZ85" i="8"/>
  <c r="BA89" i="8"/>
  <c r="BA88" i="8"/>
  <c r="AY85" i="8"/>
  <c r="BF88" i="8"/>
  <c r="BG86" i="8"/>
  <c r="BH88" i="8"/>
  <c r="BG89" i="8"/>
  <c r="AX89" i="8"/>
  <c r="BH86" i="8"/>
  <c r="BA87" i="8"/>
  <c r="AY87" i="8"/>
  <c r="AZ87" i="8"/>
  <c r="AV88" i="9"/>
  <c r="BB85" i="9"/>
  <c r="BA86" i="9"/>
  <c r="AW87" i="9"/>
  <c r="BA87" i="9"/>
  <c r="BA85" i="9"/>
  <c r="AV87" i="9"/>
  <c r="AW88" i="9"/>
  <c r="BA88" i="9"/>
  <c r="AV86" i="9"/>
  <c r="BB86" i="9"/>
  <c r="BB87" i="9"/>
  <c r="AW85" i="9"/>
  <c r="AW86" i="9"/>
  <c r="BF84" i="8"/>
  <c r="BG85" i="8"/>
  <c r="BG84" i="8"/>
  <c r="BF87" i="8"/>
  <c r="BG88" i="8"/>
  <c r="BF85" i="8"/>
  <c r="BF86" i="8"/>
  <c r="AX85" i="8"/>
  <c r="AX86" i="8"/>
  <c r="AY84" i="8"/>
  <c r="AY86" i="8"/>
  <c r="AY88" i="8"/>
  <c r="AX88" i="8"/>
  <c r="AZ84" i="8"/>
  <c r="AZ86" i="8"/>
  <c r="AZ88" i="8"/>
  <c r="BA86" i="8"/>
  <c r="BE84" i="8"/>
  <c r="BE85" i="8"/>
  <c r="BE86" i="8"/>
  <c r="BE87" i="8"/>
  <c r="BE88" i="8"/>
  <c r="AD14" i="7"/>
  <c r="AF14" i="7" s="1"/>
  <c r="AD22" i="7"/>
  <c r="AF22" i="7" s="1"/>
  <c r="AD20" i="7"/>
  <c r="AF20" i="7" s="1"/>
  <c r="AD24" i="7"/>
  <c r="AF24" i="7" s="1"/>
  <c r="AG20" i="9" l="1"/>
  <c r="AG18" i="9"/>
  <c r="AG15" i="9"/>
  <c r="AF22" i="8"/>
  <c r="AG24" i="9"/>
  <c r="AG22" i="9"/>
  <c r="AG23" i="9"/>
  <c r="AG16" i="9"/>
  <c r="AG19" i="9"/>
  <c r="AF15" i="8"/>
  <c r="AF23" i="8"/>
  <c r="AF24" i="8"/>
  <c r="AF14" i="8"/>
  <c r="AD21" i="7"/>
  <c r="AF21" i="7" s="1"/>
  <c r="AD19" i="7"/>
  <c r="AF19" i="7" s="1"/>
  <c r="AD18" i="7"/>
  <c r="AF18" i="7" s="1"/>
  <c r="AD23" i="7"/>
  <c r="AF23" i="7" s="1"/>
  <c r="AD25" i="7"/>
  <c r="AF25" i="7" s="1"/>
  <c r="AD26" i="7"/>
  <c r="AF26" i="7" s="1"/>
  <c r="AD15" i="7"/>
  <c r="AF15" i="7" s="1"/>
  <c r="AD17" i="7"/>
  <c r="AF17" i="7" s="1"/>
  <c r="AD16" i="7"/>
  <c r="AF16" i="7" s="1"/>
  <c r="N6" i="2"/>
  <c r="B2" i="2"/>
  <c r="BY77" i="6"/>
  <c r="BX77" i="6"/>
  <c r="BW77" i="6"/>
  <c r="BV77" i="6"/>
  <c r="BY76" i="6"/>
  <c r="BX76" i="6"/>
  <c r="BW76" i="6"/>
  <c r="M26" i="6" s="1"/>
  <c r="Q26" i="6" s="1"/>
  <c r="S26" i="6" s="1"/>
  <c r="BV76" i="6"/>
  <c r="BY75" i="6"/>
  <c r="BX75" i="6"/>
  <c r="BW75" i="6"/>
  <c r="BV75" i="6"/>
  <c r="BY74" i="6"/>
  <c r="BX74" i="6"/>
  <c r="BW74" i="6"/>
  <c r="BV74" i="6"/>
  <c r="BY73" i="6"/>
  <c r="BX73" i="6"/>
  <c r="BW73" i="6"/>
  <c r="BV73" i="6"/>
  <c r="BY72" i="6"/>
  <c r="BX72" i="6"/>
  <c r="BW72" i="6"/>
  <c r="BV72" i="6"/>
  <c r="BY71" i="6"/>
  <c r="AI71" i="6" s="1"/>
  <c r="BX71" i="6"/>
  <c r="AH71" i="6" s="1"/>
  <c r="BW71" i="6"/>
  <c r="BV71" i="6"/>
  <c r="AF71" i="6" s="1"/>
  <c r="BY70" i="6"/>
  <c r="AI70" i="6" s="1"/>
  <c r="BX70" i="6"/>
  <c r="BW70" i="6"/>
  <c r="AG70" i="6" s="1"/>
  <c r="BV70" i="6"/>
  <c r="AF70" i="6" s="1"/>
  <c r="BY69" i="6"/>
  <c r="AI69" i="6" s="1"/>
  <c r="BX69" i="6"/>
  <c r="AH69" i="6" s="1"/>
  <c r="BW69" i="6"/>
  <c r="AG69" i="6" s="1"/>
  <c r="BV69" i="6"/>
  <c r="AF69" i="6" s="1"/>
  <c r="BY68" i="6"/>
  <c r="AI68" i="6" s="1"/>
  <c r="BX68" i="6"/>
  <c r="AH68" i="6" s="1"/>
  <c r="BW68" i="6"/>
  <c r="AG68" i="6" s="1"/>
  <c r="BV68" i="6"/>
  <c r="AF68" i="6" s="1"/>
  <c r="BY67" i="6"/>
  <c r="AI67" i="6" s="1"/>
  <c r="BX67" i="6"/>
  <c r="AH67" i="6" s="1"/>
  <c r="BW67" i="6"/>
  <c r="AG67" i="6" s="1"/>
  <c r="BV67" i="6"/>
  <c r="AF67" i="6" s="1"/>
  <c r="BY66" i="6"/>
  <c r="AI66" i="6" s="1"/>
  <c r="BX66" i="6"/>
  <c r="AH66" i="6" s="1"/>
  <c r="BW66" i="6"/>
  <c r="AG66" i="6" s="1"/>
  <c r="BV66" i="6"/>
  <c r="AF66" i="6" s="1"/>
  <c r="BY65" i="6"/>
  <c r="AI65" i="6" s="1"/>
  <c r="BX65" i="6"/>
  <c r="AH65" i="6" s="1"/>
  <c r="BW65" i="6"/>
  <c r="M24" i="6" s="1"/>
  <c r="Q24" i="6" s="1"/>
  <c r="S24" i="6" s="1"/>
  <c r="BV65" i="6"/>
  <c r="AF65" i="6" s="1"/>
  <c r="BY64" i="6"/>
  <c r="AI64" i="6" s="1"/>
  <c r="BX64" i="6"/>
  <c r="AH64" i="6" s="1"/>
  <c r="BW64" i="6"/>
  <c r="AG64" i="6" s="1"/>
  <c r="BV64" i="6"/>
  <c r="AF64" i="6" s="1"/>
  <c r="BY63" i="6"/>
  <c r="AI63" i="6" s="1"/>
  <c r="BX63" i="6"/>
  <c r="AH63" i="6" s="1"/>
  <c r="BW63" i="6"/>
  <c r="AG63" i="6" s="1"/>
  <c r="BV63" i="6"/>
  <c r="AF63" i="6" s="1"/>
  <c r="BY62" i="6"/>
  <c r="AI62" i="6" s="1"/>
  <c r="BX62" i="6"/>
  <c r="AH62" i="6" s="1"/>
  <c r="BW62" i="6"/>
  <c r="AG62" i="6" s="1"/>
  <c r="BV62" i="6"/>
  <c r="AF62" i="6" s="1"/>
  <c r="BY61" i="6"/>
  <c r="AI61" i="6" s="1"/>
  <c r="BX61" i="6"/>
  <c r="AH61" i="6" s="1"/>
  <c r="BW61" i="6"/>
  <c r="AG61" i="6" s="1"/>
  <c r="BV61" i="6"/>
  <c r="AF61" i="6" s="1"/>
  <c r="BY60" i="6"/>
  <c r="AI60" i="6" s="1"/>
  <c r="BX60" i="6"/>
  <c r="BW60" i="6"/>
  <c r="AG60" i="6" s="1"/>
  <c r="BV60" i="6"/>
  <c r="AF60" i="6" s="1"/>
  <c r="BY59" i="6"/>
  <c r="AI59" i="6" s="1"/>
  <c r="BX59" i="6"/>
  <c r="AH59" i="6" s="1"/>
  <c r="BW59" i="6"/>
  <c r="M23" i="6" s="1"/>
  <c r="Q23" i="6" s="1"/>
  <c r="S23" i="6" s="1"/>
  <c r="BV59" i="6"/>
  <c r="AF59" i="6" s="1"/>
  <c r="BY58" i="6"/>
  <c r="BX58" i="6"/>
  <c r="AH58" i="6" s="1"/>
  <c r="BW58" i="6"/>
  <c r="AG58" i="6" s="1"/>
  <c r="BV58" i="6"/>
  <c r="AF58" i="6" s="1"/>
  <c r="BY57" i="6"/>
  <c r="AI57" i="6" s="1"/>
  <c r="BX57" i="6"/>
  <c r="AH57" i="6" s="1"/>
  <c r="BW57" i="6"/>
  <c r="AG57" i="6" s="1"/>
  <c r="BV57" i="6"/>
  <c r="AF57" i="6" s="1"/>
  <c r="BY56" i="6"/>
  <c r="AI56" i="6" s="1"/>
  <c r="BX56" i="6"/>
  <c r="BW56" i="6"/>
  <c r="AG56" i="6" s="1"/>
  <c r="BV56" i="6"/>
  <c r="AF56" i="6" s="1"/>
  <c r="BY55" i="6"/>
  <c r="AI55" i="6" s="1"/>
  <c r="BX55" i="6"/>
  <c r="AH55" i="6" s="1"/>
  <c r="BW55" i="6"/>
  <c r="AG55" i="6" s="1"/>
  <c r="BV55" i="6"/>
  <c r="AF55" i="6" s="1"/>
  <c r="BY54" i="6"/>
  <c r="AI54" i="6" s="1"/>
  <c r="BX54" i="6"/>
  <c r="AH54" i="6" s="1"/>
  <c r="BW54" i="6"/>
  <c r="AG54" i="6" s="1"/>
  <c r="BV54" i="6"/>
  <c r="AF54" i="6" s="1"/>
  <c r="BY53" i="6"/>
  <c r="AI53" i="6" s="1"/>
  <c r="BX53" i="6"/>
  <c r="AH53" i="6" s="1"/>
  <c r="BW53" i="6"/>
  <c r="M22" i="6" s="1"/>
  <c r="Q22" i="6" s="1"/>
  <c r="S22" i="6" s="1"/>
  <c r="BV53" i="6"/>
  <c r="AF53" i="6" s="1"/>
  <c r="BY52" i="6"/>
  <c r="AI52" i="6" s="1"/>
  <c r="BX52" i="6"/>
  <c r="AH52" i="6" s="1"/>
  <c r="BW52" i="6"/>
  <c r="BV52" i="6"/>
  <c r="AF52" i="6" s="1"/>
  <c r="BY51" i="6"/>
  <c r="AI51" i="6" s="1"/>
  <c r="BX51" i="6"/>
  <c r="AH51" i="6" s="1"/>
  <c r="BW51" i="6"/>
  <c r="AG51" i="6" s="1"/>
  <c r="BV51" i="6"/>
  <c r="AF51" i="6" s="1"/>
  <c r="BY50" i="6"/>
  <c r="AI50" i="6" s="1"/>
  <c r="BX50" i="6"/>
  <c r="AH50" i="6" s="1"/>
  <c r="BW50" i="6"/>
  <c r="AG50" i="6" s="1"/>
  <c r="BV50" i="6"/>
  <c r="AF50" i="6" s="1"/>
  <c r="BY49" i="6"/>
  <c r="AI49" i="6" s="1"/>
  <c r="BX49" i="6"/>
  <c r="AH49" i="6" s="1"/>
  <c r="BW49" i="6"/>
  <c r="AG49" i="6" s="1"/>
  <c r="BV49" i="6"/>
  <c r="AF49" i="6" s="1"/>
  <c r="BN71" i="6"/>
  <c r="X71" i="6" s="1"/>
  <c r="BM71" i="6"/>
  <c r="W71" i="6" s="1"/>
  <c r="BL71" i="6"/>
  <c r="BK71" i="6"/>
  <c r="U71" i="6" s="1"/>
  <c r="BN70" i="6"/>
  <c r="X70" i="6" s="1"/>
  <c r="BM70" i="6"/>
  <c r="W70" i="6" s="1"/>
  <c r="BL70" i="6"/>
  <c r="V70" i="6" s="1"/>
  <c r="BK70" i="6"/>
  <c r="U70" i="6" s="1"/>
  <c r="BN69" i="6"/>
  <c r="X69" i="6" s="1"/>
  <c r="BM69" i="6"/>
  <c r="W69" i="6" s="1"/>
  <c r="BL69" i="6"/>
  <c r="V69" i="6" s="1"/>
  <c r="BK69" i="6"/>
  <c r="U69" i="6" s="1"/>
  <c r="BN68" i="6"/>
  <c r="X68" i="6" s="1"/>
  <c r="BM68" i="6"/>
  <c r="W68" i="6" s="1"/>
  <c r="BL68" i="6"/>
  <c r="V68" i="6" s="1"/>
  <c r="BK68" i="6"/>
  <c r="U68" i="6" s="1"/>
  <c r="BN67" i="6"/>
  <c r="X67" i="6" s="1"/>
  <c r="BM67" i="6"/>
  <c r="W67" i="6" s="1"/>
  <c r="BL67" i="6"/>
  <c r="V67" i="6" s="1"/>
  <c r="BK67" i="6"/>
  <c r="U67" i="6" s="1"/>
  <c r="BN66" i="6"/>
  <c r="X66" i="6" s="1"/>
  <c r="BM66" i="6"/>
  <c r="W66" i="6" s="1"/>
  <c r="BL66" i="6"/>
  <c r="V66" i="6" s="1"/>
  <c r="BK66" i="6"/>
  <c r="U66" i="6" s="1"/>
  <c r="BN65" i="6"/>
  <c r="X65" i="6" s="1"/>
  <c r="BM65" i="6"/>
  <c r="BL65" i="6"/>
  <c r="M20" i="6" s="1"/>
  <c r="Q20" i="6" s="1"/>
  <c r="S20" i="6" s="1"/>
  <c r="BK65" i="6"/>
  <c r="U65" i="6" s="1"/>
  <c r="BN64" i="6"/>
  <c r="X64" i="6" s="1"/>
  <c r="BM64" i="6"/>
  <c r="W64" i="6" s="1"/>
  <c r="BL64" i="6"/>
  <c r="V64" i="6" s="1"/>
  <c r="BK64" i="6"/>
  <c r="U64" i="6" s="1"/>
  <c r="BN63" i="6"/>
  <c r="X63" i="6" s="1"/>
  <c r="BM63" i="6"/>
  <c r="W63" i="6" s="1"/>
  <c r="BL63" i="6"/>
  <c r="BK63" i="6"/>
  <c r="U63" i="6" s="1"/>
  <c r="BN62" i="6"/>
  <c r="X62" i="6" s="1"/>
  <c r="BM62" i="6"/>
  <c r="W62" i="6" s="1"/>
  <c r="BL62" i="6"/>
  <c r="V62" i="6" s="1"/>
  <c r="BK62" i="6"/>
  <c r="U62" i="6" s="1"/>
  <c r="BN61" i="6"/>
  <c r="X61" i="6" s="1"/>
  <c r="BM61" i="6"/>
  <c r="W61" i="6" s="1"/>
  <c r="BL61" i="6"/>
  <c r="V61" i="6" s="1"/>
  <c r="BK61" i="6"/>
  <c r="U61" i="6" s="1"/>
  <c r="BN60" i="6"/>
  <c r="X60" i="6" s="1"/>
  <c r="BM60" i="6"/>
  <c r="W60" i="6" s="1"/>
  <c r="BL60" i="6"/>
  <c r="V60" i="6" s="1"/>
  <c r="BK60" i="6"/>
  <c r="U60" i="6" s="1"/>
  <c r="BN59" i="6"/>
  <c r="X59" i="6" s="1"/>
  <c r="BM59" i="6"/>
  <c r="W59" i="6" s="1"/>
  <c r="BL59" i="6"/>
  <c r="M19" i="6" s="1"/>
  <c r="Q19" i="6" s="1"/>
  <c r="S19" i="6" s="1"/>
  <c r="BK59" i="6"/>
  <c r="U59" i="6" s="1"/>
  <c r="BN58" i="6"/>
  <c r="X58" i="6" s="1"/>
  <c r="BM58" i="6"/>
  <c r="W58" i="6" s="1"/>
  <c r="BL58" i="6"/>
  <c r="V58" i="6" s="1"/>
  <c r="BK58" i="6"/>
  <c r="U58" i="6" s="1"/>
  <c r="BN57" i="6"/>
  <c r="X57" i="6" s="1"/>
  <c r="BM57" i="6"/>
  <c r="W57" i="6" s="1"/>
  <c r="BL57" i="6"/>
  <c r="V57" i="6" s="1"/>
  <c r="BK57" i="6"/>
  <c r="U57" i="6" s="1"/>
  <c r="BN56" i="6"/>
  <c r="X56" i="6" s="1"/>
  <c r="BM56" i="6"/>
  <c r="W56" i="6" s="1"/>
  <c r="BL56" i="6"/>
  <c r="V56" i="6" s="1"/>
  <c r="BK56" i="6"/>
  <c r="U56" i="6" s="1"/>
  <c r="BN55" i="6"/>
  <c r="X55" i="6" s="1"/>
  <c r="BM55" i="6"/>
  <c r="W55" i="6" s="1"/>
  <c r="BL55" i="6"/>
  <c r="V55" i="6" s="1"/>
  <c r="BK55" i="6"/>
  <c r="U55" i="6" s="1"/>
  <c r="BN54" i="6"/>
  <c r="X54" i="6" s="1"/>
  <c r="BM54" i="6"/>
  <c r="W54" i="6" s="1"/>
  <c r="BL54" i="6"/>
  <c r="V54" i="6" s="1"/>
  <c r="BK54" i="6"/>
  <c r="U54" i="6" s="1"/>
  <c r="BN53" i="6"/>
  <c r="X53" i="6" s="1"/>
  <c r="BM53" i="6"/>
  <c r="W53" i="6" s="1"/>
  <c r="BL53" i="6"/>
  <c r="M18" i="6" s="1"/>
  <c r="Q18" i="6" s="1"/>
  <c r="S18" i="6" s="1"/>
  <c r="BK53" i="6"/>
  <c r="U53" i="6" s="1"/>
  <c r="BN52" i="6"/>
  <c r="X52" i="6" s="1"/>
  <c r="BM52" i="6"/>
  <c r="W52" i="6" s="1"/>
  <c r="BL52" i="6"/>
  <c r="V52" i="6" s="1"/>
  <c r="BK52" i="6"/>
  <c r="U52" i="6" s="1"/>
  <c r="BN51" i="6"/>
  <c r="X51" i="6" s="1"/>
  <c r="BM51" i="6"/>
  <c r="BL51" i="6"/>
  <c r="BK51" i="6"/>
  <c r="U51" i="6" s="1"/>
  <c r="BN50" i="6"/>
  <c r="X50" i="6" s="1"/>
  <c r="BM50" i="6"/>
  <c r="W50" i="6" s="1"/>
  <c r="BL50" i="6"/>
  <c r="V50" i="6" s="1"/>
  <c r="BK50" i="6"/>
  <c r="U50" i="6" s="1"/>
  <c r="BN49" i="6"/>
  <c r="X49" i="6" s="1"/>
  <c r="BM49" i="6"/>
  <c r="W49" i="6" s="1"/>
  <c r="BL49" i="6"/>
  <c r="V49" i="6" s="1"/>
  <c r="BK49" i="6"/>
  <c r="U49" i="6" s="1"/>
  <c r="BC72" i="6"/>
  <c r="BB72" i="6"/>
  <c r="BA72" i="6"/>
  <c r="AZ72" i="6"/>
  <c r="J72" i="6" s="1"/>
  <c r="BC71" i="6"/>
  <c r="M71" i="6" s="1"/>
  <c r="BB71" i="6"/>
  <c r="L71" i="6" s="1"/>
  <c r="BA71" i="6"/>
  <c r="M17" i="6" s="1"/>
  <c r="Q17" i="6" s="1"/>
  <c r="S17" i="6" s="1"/>
  <c r="AZ71" i="6"/>
  <c r="J71" i="6" s="1"/>
  <c r="BC70" i="6"/>
  <c r="M70" i="6" s="1"/>
  <c r="BB70" i="6"/>
  <c r="L70" i="6" s="1"/>
  <c r="BA70" i="6"/>
  <c r="K70" i="6" s="1"/>
  <c r="AZ70" i="6"/>
  <c r="J70" i="6" s="1"/>
  <c r="BC69" i="6"/>
  <c r="BB69" i="6"/>
  <c r="L69" i="6" s="1"/>
  <c r="BA69" i="6"/>
  <c r="K69" i="6" s="1"/>
  <c r="AZ69" i="6"/>
  <c r="J69" i="6" s="1"/>
  <c r="BC68" i="6"/>
  <c r="M68" i="6" s="1"/>
  <c r="BB68" i="6"/>
  <c r="L68" i="6" s="1"/>
  <c r="BA68" i="6"/>
  <c r="K68" i="6" s="1"/>
  <c r="AZ68" i="6"/>
  <c r="J68" i="6" s="1"/>
  <c r="BC67" i="6"/>
  <c r="M67" i="6" s="1"/>
  <c r="BB67" i="6"/>
  <c r="L67" i="6" s="1"/>
  <c r="BA67" i="6"/>
  <c r="K67" i="6" s="1"/>
  <c r="AZ67" i="6"/>
  <c r="J67" i="6" s="1"/>
  <c r="BC66" i="6"/>
  <c r="M66" i="6" s="1"/>
  <c r="BB66" i="6"/>
  <c r="L66" i="6" s="1"/>
  <c r="BA66" i="6"/>
  <c r="K66" i="6" s="1"/>
  <c r="AZ66" i="6"/>
  <c r="J66" i="6" s="1"/>
  <c r="BC65" i="6"/>
  <c r="M65" i="6" s="1"/>
  <c r="BB65" i="6"/>
  <c r="L65" i="6" s="1"/>
  <c r="BA65" i="6"/>
  <c r="M16" i="6" s="1"/>
  <c r="Q16" i="6" s="1"/>
  <c r="S16" i="6" s="1"/>
  <c r="AZ65" i="6"/>
  <c r="J65" i="6" s="1"/>
  <c r="BC64" i="6"/>
  <c r="M64" i="6" s="1"/>
  <c r="BB64" i="6"/>
  <c r="L64" i="6" s="1"/>
  <c r="BA64" i="6"/>
  <c r="K64" i="6" s="1"/>
  <c r="AZ64" i="6"/>
  <c r="J64" i="6" s="1"/>
  <c r="BC63" i="6"/>
  <c r="M63" i="6" s="1"/>
  <c r="BB63" i="6"/>
  <c r="L63" i="6" s="1"/>
  <c r="BA63" i="6"/>
  <c r="K63" i="6" s="1"/>
  <c r="AZ63" i="6"/>
  <c r="J63" i="6" s="1"/>
  <c r="BC62" i="6"/>
  <c r="M62" i="6" s="1"/>
  <c r="BB62" i="6"/>
  <c r="L62" i="6" s="1"/>
  <c r="BA62" i="6"/>
  <c r="K62" i="6" s="1"/>
  <c r="AZ62" i="6"/>
  <c r="J62" i="6" s="1"/>
  <c r="BC61" i="6"/>
  <c r="M61" i="6" s="1"/>
  <c r="BB61" i="6"/>
  <c r="BA61" i="6"/>
  <c r="K61" i="6" s="1"/>
  <c r="AZ61" i="6"/>
  <c r="J61" i="6" s="1"/>
  <c r="BC60" i="6"/>
  <c r="M60" i="6" s="1"/>
  <c r="BB60" i="6"/>
  <c r="L60" i="6" s="1"/>
  <c r="BA60" i="6"/>
  <c r="K60" i="6" s="1"/>
  <c r="AZ60" i="6"/>
  <c r="J60" i="6" s="1"/>
  <c r="BC59" i="6"/>
  <c r="M59" i="6" s="1"/>
  <c r="BB59" i="6"/>
  <c r="L59" i="6" s="1"/>
  <c r="BA59" i="6"/>
  <c r="M15" i="6" s="1"/>
  <c r="Q15" i="6" s="1"/>
  <c r="S15" i="6" s="1"/>
  <c r="AZ59" i="6"/>
  <c r="J59" i="6" s="1"/>
  <c r="BC58" i="6"/>
  <c r="M58" i="6" s="1"/>
  <c r="BB58" i="6"/>
  <c r="L58" i="6" s="1"/>
  <c r="BA58" i="6"/>
  <c r="K58" i="6" s="1"/>
  <c r="AZ58" i="6"/>
  <c r="J58" i="6" s="1"/>
  <c r="BC57" i="6"/>
  <c r="M57" i="6" s="1"/>
  <c r="BB57" i="6"/>
  <c r="BA57" i="6"/>
  <c r="K57" i="6" s="1"/>
  <c r="AZ57" i="6"/>
  <c r="J57" i="6" s="1"/>
  <c r="BC56" i="6"/>
  <c r="M56" i="6" s="1"/>
  <c r="BB56" i="6"/>
  <c r="L56" i="6" s="1"/>
  <c r="BA56" i="6"/>
  <c r="K56" i="6" s="1"/>
  <c r="AZ56" i="6"/>
  <c r="J56" i="6" s="1"/>
  <c r="BC55" i="6"/>
  <c r="M55" i="6" s="1"/>
  <c r="BB55" i="6"/>
  <c r="L55" i="6" s="1"/>
  <c r="BA55" i="6"/>
  <c r="K55" i="6" s="1"/>
  <c r="AZ55" i="6"/>
  <c r="J55" i="6" s="1"/>
  <c r="BC54" i="6"/>
  <c r="M54" i="6" s="1"/>
  <c r="BB54" i="6"/>
  <c r="L54" i="6" s="1"/>
  <c r="BA54" i="6"/>
  <c r="K54" i="6" s="1"/>
  <c r="AZ54" i="6"/>
  <c r="J54" i="6" s="1"/>
  <c r="BC53" i="6"/>
  <c r="M53" i="6" s="1"/>
  <c r="BB53" i="6"/>
  <c r="L53" i="6" s="1"/>
  <c r="BA53" i="6"/>
  <c r="M14" i="6" s="1"/>
  <c r="Q14" i="6" s="1"/>
  <c r="S14" i="6" s="1"/>
  <c r="AZ53" i="6"/>
  <c r="J53" i="6" s="1"/>
  <c r="BC52" i="6"/>
  <c r="M52" i="6" s="1"/>
  <c r="BB52" i="6"/>
  <c r="L52" i="6" s="1"/>
  <c r="BA52" i="6"/>
  <c r="K52" i="6" s="1"/>
  <c r="AZ52" i="6"/>
  <c r="J52" i="6" s="1"/>
  <c r="BC51" i="6"/>
  <c r="M51" i="6" s="1"/>
  <c r="BB51" i="6"/>
  <c r="L51" i="6" s="1"/>
  <c r="BA51" i="6"/>
  <c r="K51" i="6" s="1"/>
  <c r="AZ51" i="6"/>
  <c r="J51" i="6" s="1"/>
  <c r="BC50" i="6"/>
  <c r="M50" i="6" s="1"/>
  <c r="BB50" i="6"/>
  <c r="L50" i="6" s="1"/>
  <c r="BA50" i="6"/>
  <c r="K50" i="6" s="1"/>
  <c r="AZ50" i="6"/>
  <c r="J50" i="6" s="1"/>
  <c r="BC49" i="6"/>
  <c r="M49" i="6" s="1"/>
  <c r="BB49" i="6"/>
  <c r="L49" i="6" s="1"/>
  <c r="BA49" i="6"/>
  <c r="K49" i="6" s="1"/>
  <c r="AZ49" i="6"/>
  <c r="J49" i="6" s="1"/>
  <c r="BC91" i="6"/>
  <c r="BB91" i="6"/>
  <c r="BA91" i="6"/>
  <c r="AZ91" i="6"/>
  <c r="AX91" i="6"/>
  <c r="AW91" i="6"/>
  <c r="AV91" i="6"/>
  <c r="AU91" i="6"/>
  <c r="BC90" i="6"/>
  <c r="BB90" i="6"/>
  <c r="BA90" i="6"/>
  <c r="AZ90" i="6"/>
  <c r="AX90" i="6"/>
  <c r="AW90" i="6"/>
  <c r="AV90" i="6"/>
  <c r="AU90" i="6"/>
  <c r="BC89" i="6"/>
  <c r="BB89" i="6"/>
  <c r="BA89" i="6"/>
  <c r="AZ89" i="6"/>
  <c r="AX89" i="6"/>
  <c r="AW89" i="6"/>
  <c r="AV89" i="6"/>
  <c r="AU89" i="6"/>
  <c r="BC88" i="6"/>
  <c r="BB88" i="6"/>
  <c r="BA88" i="6"/>
  <c r="AZ88" i="6"/>
  <c r="AX88" i="6"/>
  <c r="AW88" i="6"/>
  <c r="AV88" i="6"/>
  <c r="AU88" i="6"/>
  <c r="BC87" i="6"/>
  <c r="BB87" i="6"/>
  <c r="BA87" i="6"/>
  <c r="AZ87" i="6"/>
  <c r="AX87" i="6"/>
  <c r="AW87" i="6"/>
  <c r="AV87" i="6"/>
  <c r="AU87" i="6"/>
  <c r="BC86" i="6"/>
  <c r="BB86" i="6"/>
  <c r="BA86" i="6"/>
  <c r="AZ86" i="6"/>
  <c r="AX86" i="6"/>
  <c r="AW86" i="6"/>
  <c r="AV86" i="6"/>
  <c r="AU86" i="6"/>
  <c r="AI77" i="6"/>
  <c r="AH77" i="6"/>
  <c r="AG77" i="6"/>
  <c r="AF77" i="6"/>
  <c r="AI76" i="6"/>
  <c r="AH76" i="6"/>
  <c r="AG76" i="6"/>
  <c r="AF76" i="6"/>
  <c r="AI75" i="6"/>
  <c r="AH75" i="6"/>
  <c r="AG75" i="6"/>
  <c r="AF75" i="6"/>
  <c r="AI74" i="6"/>
  <c r="AH74" i="6"/>
  <c r="AG74" i="6"/>
  <c r="AF74" i="6"/>
  <c r="AI73" i="6"/>
  <c r="AH73" i="6"/>
  <c r="AG73" i="6"/>
  <c r="AF73" i="6"/>
  <c r="AI72" i="6"/>
  <c r="AH72" i="6"/>
  <c r="AG72" i="6"/>
  <c r="AF72" i="6"/>
  <c r="M72" i="6"/>
  <c r="L72" i="6"/>
  <c r="K72" i="6"/>
  <c r="AH70" i="6"/>
  <c r="M69" i="6"/>
  <c r="W65" i="6"/>
  <c r="V63" i="6"/>
  <c r="L61" i="6"/>
  <c r="AH60" i="6"/>
  <c r="V59" i="6"/>
  <c r="AI58" i="6"/>
  <c r="L57" i="6"/>
  <c r="AH56" i="6"/>
  <c r="AG52" i="6"/>
  <c r="W51" i="6"/>
  <c r="V51" i="6"/>
  <c r="Q7" i="6"/>
  <c r="S7" i="6" s="1"/>
  <c r="AF27" i="6" s="1"/>
  <c r="AG71" i="6" l="1"/>
  <c r="M25" i="6"/>
  <c r="Q25" i="6" s="1"/>
  <c r="S25" i="6" s="1"/>
  <c r="V71" i="6"/>
  <c r="M21" i="6"/>
  <c r="Q21" i="6" s="1"/>
  <c r="S21" i="6" s="1"/>
  <c r="AF16" i="8"/>
  <c r="AG59" i="6"/>
  <c r="K59" i="6"/>
  <c r="V53" i="6"/>
  <c r="AG14" i="9"/>
  <c r="K53" i="6"/>
  <c r="V65" i="6"/>
  <c r="K65" i="6"/>
  <c r="K71" i="6"/>
  <c r="AG53" i="6"/>
  <c r="AG65" i="6"/>
  <c r="V50" i="1" l="1"/>
  <c r="J51" i="1" l="1"/>
  <c r="B1" i="2"/>
  <c r="H6" i="2" l="1"/>
  <c r="AG27" i="1" s="1"/>
  <c r="AG26" i="1" l="1"/>
  <c r="AI77" i="1" l="1"/>
  <c r="AH77" i="1"/>
  <c r="AG77" i="1"/>
  <c r="AF77" i="1"/>
  <c r="AI76" i="1"/>
  <c r="AH76" i="1"/>
  <c r="AG76" i="1"/>
  <c r="AF76" i="1"/>
  <c r="AI75" i="1"/>
  <c r="AH75" i="1"/>
  <c r="AG75" i="1"/>
  <c r="AF75" i="1"/>
  <c r="AI74" i="1"/>
  <c r="AH74" i="1"/>
  <c r="AG74" i="1"/>
  <c r="AF74" i="1"/>
  <c r="AI73" i="1"/>
  <c r="AH73" i="1"/>
  <c r="AG73" i="1"/>
  <c r="AF73" i="1"/>
  <c r="AI72" i="1"/>
  <c r="AH72" i="1"/>
  <c r="AG72" i="1"/>
  <c r="AF72" i="1"/>
  <c r="AI71" i="1"/>
  <c r="AH71" i="1"/>
  <c r="AG71" i="1"/>
  <c r="AF71" i="1"/>
  <c r="AI70" i="1"/>
  <c r="AH70" i="1"/>
  <c r="AG70" i="1"/>
  <c r="AF70" i="1"/>
  <c r="AI69" i="1"/>
  <c r="AH69" i="1"/>
  <c r="AG69" i="1"/>
  <c r="AF69" i="1"/>
  <c r="AI68" i="1"/>
  <c r="AH68" i="1"/>
  <c r="AG68" i="1"/>
  <c r="AF68" i="1"/>
  <c r="AI67" i="1"/>
  <c r="AH67" i="1"/>
  <c r="AG67" i="1"/>
  <c r="AF67" i="1"/>
  <c r="AI66" i="1"/>
  <c r="AH66" i="1"/>
  <c r="AG66" i="1"/>
  <c r="AF66" i="1"/>
  <c r="AI65" i="1"/>
  <c r="AH65" i="1"/>
  <c r="AG65" i="1"/>
  <c r="AF65" i="1"/>
  <c r="AI64" i="1"/>
  <c r="AH64" i="1"/>
  <c r="AG64" i="1"/>
  <c r="AF64" i="1"/>
  <c r="AI63" i="1"/>
  <c r="AH63" i="1"/>
  <c r="AG63" i="1"/>
  <c r="AF63" i="1"/>
  <c r="AI62" i="1"/>
  <c r="AH62" i="1"/>
  <c r="AG62" i="1"/>
  <c r="AF62" i="1"/>
  <c r="AI61" i="1"/>
  <c r="AH61" i="1"/>
  <c r="AG61" i="1"/>
  <c r="AF61" i="1"/>
  <c r="AI60" i="1"/>
  <c r="AH60" i="1"/>
  <c r="AG60" i="1"/>
  <c r="AF60" i="1"/>
  <c r="AI59" i="1"/>
  <c r="AH59" i="1"/>
  <c r="AG59" i="1"/>
  <c r="AF59" i="1"/>
  <c r="AI58" i="1"/>
  <c r="AH58" i="1"/>
  <c r="AG58" i="1"/>
  <c r="AF58" i="1"/>
  <c r="AI57" i="1"/>
  <c r="AH57" i="1"/>
  <c r="AG57" i="1"/>
  <c r="AF57" i="1"/>
  <c r="AI56" i="1"/>
  <c r="AH56" i="1"/>
  <c r="AG56" i="1"/>
  <c r="AF56" i="1"/>
  <c r="AI55" i="1"/>
  <c r="AH55" i="1"/>
  <c r="AG55" i="1"/>
  <c r="AF55" i="1"/>
  <c r="AI54" i="1"/>
  <c r="AH54" i="1"/>
  <c r="AG54" i="1"/>
  <c r="AF54" i="1"/>
  <c r="AI53" i="1"/>
  <c r="AH53" i="1"/>
  <c r="AG53" i="1"/>
  <c r="AF53" i="1"/>
  <c r="AI52" i="1"/>
  <c r="AH52" i="1"/>
  <c r="AG52" i="1"/>
  <c r="AF52" i="1"/>
  <c r="AI51" i="1"/>
  <c r="AH51" i="1"/>
  <c r="AG51" i="1"/>
  <c r="AF51" i="1"/>
  <c r="AI50" i="1"/>
  <c r="AH50" i="1"/>
  <c r="AG50" i="1"/>
  <c r="AF50" i="1"/>
  <c r="AI49" i="1"/>
  <c r="AH49" i="1"/>
  <c r="AG49" i="1"/>
  <c r="AF49" i="1"/>
  <c r="X71" i="1"/>
  <c r="W71" i="1"/>
  <c r="V71" i="1"/>
  <c r="U71" i="1"/>
  <c r="X70" i="1"/>
  <c r="W70" i="1"/>
  <c r="V70" i="1"/>
  <c r="U70" i="1"/>
  <c r="X69" i="1"/>
  <c r="W69" i="1"/>
  <c r="V69" i="1"/>
  <c r="U69" i="1"/>
  <c r="X68" i="1"/>
  <c r="W68" i="1"/>
  <c r="V68" i="1"/>
  <c r="U68" i="1"/>
  <c r="X67" i="1"/>
  <c r="W67" i="1"/>
  <c r="V67" i="1"/>
  <c r="U67" i="1"/>
  <c r="X66" i="1"/>
  <c r="W66" i="1"/>
  <c r="V66" i="1"/>
  <c r="U66" i="1"/>
  <c r="X65" i="1"/>
  <c r="W65" i="1"/>
  <c r="V65" i="1"/>
  <c r="U65" i="1"/>
  <c r="X64" i="1"/>
  <c r="W64" i="1"/>
  <c r="V64" i="1"/>
  <c r="U64" i="1"/>
  <c r="X63" i="1"/>
  <c r="W63" i="1"/>
  <c r="V63" i="1"/>
  <c r="U63" i="1"/>
  <c r="X62" i="1"/>
  <c r="W62" i="1"/>
  <c r="V62" i="1"/>
  <c r="U62" i="1"/>
  <c r="X61" i="1"/>
  <c r="W61" i="1"/>
  <c r="V61" i="1"/>
  <c r="U61" i="1"/>
  <c r="X60" i="1"/>
  <c r="W60" i="1"/>
  <c r="V60" i="1"/>
  <c r="U60" i="1"/>
  <c r="X59" i="1"/>
  <c r="W59" i="1"/>
  <c r="V59" i="1"/>
  <c r="U59" i="1"/>
  <c r="X58" i="1"/>
  <c r="W58" i="1"/>
  <c r="V58" i="1"/>
  <c r="U58" i="1"/>
  <c r="X57" i="1"/>
  <c r="W57" i="1"/>
  <c r="V57" i="1"/>
  <c r="U57" i="1"/>
  <c r="X56" i="1"/>
  <c r="W56" i="1"/>
  <c r="V56" i="1"/>
  <c r="U56" i="1"/>
  <c r="X55" i="1"/>
  <c r="W55" i="1"/>
  <c r="V55" i="1"/>
  <c r="U55" i="1"/>
  <c r="X54" i="1"/>
  <c r="W54" i="1"/>
  <c r="V54" i="1"/>
  <c r="U54" i="1"/>
  <c r="X53" i="1"/>
  <c r="W53" i="1"/>
  <c r="V53" i="1"/>
  <c r="U53" i="1"/>
  <c r="X52" i="1"/>
  <c r="W52" i="1"/>
  <c r="V52" i="1"/>
  <c r="U52" i="1"/>
  <c r="X51" i="1"/>
  <c r="W51" i="1"/>
  <c r="V51" i="1"/>
  <c r="U51" i="1"/>
  <c r="X50" i="1"/>
  <c r="U50" i="1"/>
  <c r="X49" i="1"/>
  <c r="W49" i="1"/>
  <c r="V49" i="1"/>
  <c r="U49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M50" i="1"/>
  <c r="L50" i="1"/>
  <c r="K50" i="1"/>
  <c r="J50" i="1"/>
  <c r="M49" i="1"/>
  <c r="L49" i="1"/>
  <c r="K49" i="1"/>
  <c r="J49" i="1"/>
  <c r="Q7" i="1" l="1"/>
  <c r="S7" i="1" s="1"/>
  <c r="AH27" i="1" s="1"/>
  <c r="AF27" i="1" l="1"/>
  <c r="AD26" i="6"/>
  <c r="AF26" i="6" s="1"/>
  <c r="AF26" i="1"/>
  <c r="V27" i="1" l="1"/>
  <c r="X27" i="1" s="1"/>
  <c r="AB27" i="1" s="1"/>
  <c r="N13" i="2"/>
  <c r="H13" i="2" s="1"/>
  <c r="M13" i="2"/>
  <c r="N12" i="2"/>
  <c r="H12" i="2" s="1"/>
  <c r="M12" i="2"/>
  <c r="N11" i="2"/>
  <c r="H11" i="2" s="1"/>
  <c r="M11" i="2"/>
  <c r="N10" i="2"/>
  <c r="H10" i="2" s="1"/>
  <c r="M10" i="2"/>
  <c r="N9" i="2"/>
  <c r="H9" i="2" s="1"/>
  <c r="M9" i="2"/>
  <c r="N8" i="2"/>
  <c r="H8" i="2" s="1"/>
  <c r="M8" i="2"/>
  <c r="N7" i="2"/>
  <c r="H7" i="2" s="1"/>
  <c r="M7" i="2"/>
  <c r="M6" i="2"/>
  <c r="L11" i="2" l="1"/>
  <c r="K11" i="2"/>
  <c r="J11" i="2"/>
  <c r="I11" i="2"/>
  <c r="L8" i="2"/>
  <c r="J8" i="2"/>
  <c r="K8" i="2"/>
  <c r="I8" i="2"/>
  <c r="L12" i="2"/>
  <c r="K12" i="2"/>
  <c r="J12" i="2"/>
  <c r="I12" i="2"/>
  <c r="L6" i="2"/>
  <c r="J6" i="2"/>
  <c r="K6" i="2"/>
  <c r="I6" i="2"/>
  <c r="L7" i="2"/>
  <c r="K7" i="2"/>
  <c r="J7" i="2"/>
  <c r="I7" i="2"/>
  <c r="L9" i="2"/>
  <c r="K9" i="2"/>
  <c r="J9" i="2"/>
  <c r="I9" i="2"/>
  <c r="L13" i="2"/>
  <c r="K13" i="2"/>
  <c r="J13" i="2"/>
  <c r="I13" i="2"/>
  <c r="AG17" i="1"/>
  <c r="AG15" i="1"/>
  <c r="AG14" i="1"/>
  <c r="AG16" i="1"/>
  <c r="L10" i="2"/>
  <c r="J10" i="2"/>
  <c r="K10" i="2"/>
  <c r="I10" i="2"/>
  <c r="AD25" i="6"/>
  <c r="AF25" i="6" s="1"/>
  <c r="AD23" i="6"/>
  <c r="AF23" i="6" s="1"/>
  <c r="AD24" i="6"/>
  <c r="AF24" i="6" s="1"/>
  <c r="AD22" i="6"/>
  <c r="AF22" i="6" s="1"/>
  <c r="AF23" i="1"/>
  <c r="AF22" i="1"/>
  <c r="AF25" i="1"/>
  <c r="AF24" i="1"/>
  <c r="AD19" i="6"/>
  <c r="AF19" i="6" s="1"/>
  <c r="AD20" i="6"/>
  <c r="AF20" i="6" s="1"/>
  <c r="AD18" i="6"/>
  <c r="AF18" i="6" s="1"/>
  <c r="AD21" i="6"/>
  <c r="AF21" i="6" s="1"/>
  <c r="AF19" i="1"/>
  <c r="AF21" i="1"/>
  <c r="AF18" i="1"/>
  <c r="AF20" i="1"/>
  <c r="AD14" i="6"/>
  <c r="AF14" i="6" s="1"/>
  <c r="AD16" i="6"/>
  <c r="AF16" i="6" s="1"/>
  <c r="AD17" i="6"/>
  <c r="AF17" i="6" s="1"/>
  <c r="AD15" i="6"/>
  <c r="AF15" i="6" s="1"/>
  <c r="AF14" i="1"/>
  <c r="AD17" i="1"/>
  <c r="AF17" i="1" s="1"/>
  <c r="AF16" i="1"/>
  <c r="AD15" i="1"/>
  <c r="AF15" i="1" s="1"/>
  <c r="AG14" i="6" l="1"/>
  <c r="AG17" i="6"/>
  <c r="AG16" i="6"/>
  <c r="AG15" i="6"/>
  <c r="AG27" i="6"/>
  <c r="AH27" i="6" s="1"/>
  <c r="V27" i="6" s="1"/>
  <c r="X27" i="6" s="1"/>
  <c r="AB27" i="6" s="1"/>
  <c r="AG26" i="6"/>
  <c r="AG20" i="6"/>
  <c r="AG21" i="6"/>
  <c r="AG19" i="6"/>
  <c r="AG18" i="6"/>
  <c r="AH18" i="6" s="1"/>
  <c r="V18" i="6" s="1"/>
  <c r="X18" i="6" s="1"/>
  <c r="AB18" i="6" s="1"/>
  <c r="AG16" i="7"/>
  <c r="AG15" i="7"/>
  <c r="AG14" i="7"/>
  <c r="AG17" i="7"/>
  <c r="AG27" i="7"/>
  <c r="AH27" i="7" s="1"/>
  <c r="V27" i="7" s="1"/>
  <c r="X27" i="7" s="1"/>
  <c r="AB27" i="7" s="1"/>
  <c r="AG26" i="7"/>
  <c r="AH26" i="7" s="1"/>
  <c r="V26" i="7" s="1"/>
  <c r="X26" i="7" s="1"/>
  <c r="AB26" i="7" s="1"/>
  <c r="AG21" i="7"/>
  <c r="AH21" i="7" s="1"/>
  <c r="V21" i="7" s="1"/>
  <c r="X21" i="7" s="1"/>
  <c r="AB21" i="7" s="1"/>
  <c r="AG18" i="7"/>
  <c r="AH18" i="7" s="1"/>
  <c r="V18" i="7" s="1"/>
  <c r="X18" i="7" s="1"/>
  <c r="AB18" i="7" s="1"/>
  <c r="AG19" i="7"/>
  <c r="AG20" i="7"/>
  <c r="AG25" i="6"/>
  <c r="AG23" i="6"/>
  <c r="AG22" i="6"/>
  <c r="AG24" i="6"/>
  <c r="AH25" i="8"/>
  <c r="AI25" i="8" s="1"/>
  <c r="W25" i="8" s="1"/>
  <c r="Y25" i="8" s="1"/>
  <c r="AA25" i="8" s="1"/>
  <c r="AH24" i="8"/>
  <c r="AI24" i="8" s="1"/>
  <c r="W24" i="8" s="1"/>
  <c r="Y24" i="8" s="1"/>
  <c r="AA24" i="8" s="1"/>
  <c r="AG25" i="7"/>
  <c r="AH25" i="7" s="1"/>
  <c r="V25" i="7" s="1"/>
  <c r="X25" i="7" s="1"/>
  <c r="AB25" i="7" s="1"/>
  <c r="AG23" i="7"/>
  <c r="AG22" i="7"/>
  <c r="AG24" i="7"/>
  <c r="AH14" i="8"/>
  <c r="AI14" i="8" s="1"/>
  <c r="W14" i="8" s="1"/>
  <c r="Y14" i="8" s="1"/>
  <c r="AA14" i="8" s="1"/>
  <c r="AH15" i="8"/>
  <c r="AI15" i="8" s="1"/>
  <c r="W15" i="8" s="1"/>
  <c r="Y15" i="8" s="1"/>
  <c r="AA15" i="8" s="1"/>
  <c r="AH17" i="8"/>
  <c r="AI17" i="8" s="1"/>
  <c r="W17" i="8" s="1"/>
  <c r="Y17" i="8" s="1"/>
  <c r="AA17" i="8" s="1"/>
  <c r="AH18" i="8"/>
  <c r="AI18" i="8" s="1"/>
  <c r="W18" i="8" s="1"/>
  <c r="Y18" i="8" s="1"/>
  <c r="AA18" i="8" s="1"/>
  <c r="AH19" i="8"/>
  <c r="AI19" i="8" s="1"/>
  <c r="W19" i="8" s="1"/>
  <c r="Y19" i="8" s="1"/>
  <c r="AA19" i="8" s="1"/>
  <c r="AH16" i="8"/>
  <c r="AI16" i="8" s="1"/>
  <c r="W16" i="8" s="1"/>
  <c r="Y16" i="8" s="1"/>
  <c r="AA16" i="8" s="1"/>
  <c r="AH21" i="8"/>
  <c r="AI21" i="8" s="1"/>
  <c r="W21" i="8" s="1"/>
  <c r="Y21" i="8" s="1"/>
  <c r="AA21" i="8" s="1"/>
  <c r="AH20" i="8"/>
  <c r="AI20" i="8" s="1"/>
  <c r="W20" i="8" s="1"/>
  <c r="Y20" i="8" s="1"/>
  <c r="AA20" i="8" s="1"/>
  <c r="AH22" i="8"/>
  <c r="AI22" i="8" s="1"/>
  <c r="W22" i="8" s="1"/>
  <c r="Y22" i="8" s="1"/>
  <c r="AA22" i="8" s="1"/>
  <c r="AH23" i="8"/>
  <c r="AI23" i="8" s="1"/>
  <c r="W23" i="8" s="1"/>
  <c r="Y23" i="8" s="1"/>
  <c r="AA23" i="8" s="1"/>
  <c r="AH25" i="9"/>
  <c r="AJ25" i="9" s="1"/>
  <c r="U25" i="9" s="1"/>
  <c r="Y25" i="9" s="1"/>
  <c r="AB25" i="9" s="1"/>
  <c r="AH24" i="9"/>
  <c r="AJ24" i="9" s="1"/>
  <c r="U24" i="9" s="1"/>
  <c r="Y24" i="9" s="1"/>
  <c r="AB24" i="9" s="1"/>
  <c r="AH14" i="9"/>
  <c r="AJ14" i="9" s="1"/>
  <c r="U14" i="9" s="1"/>
  <c r="Y14" i="9" s="1"/>
  <c r="AB14" i="9" s="1"/>
  <c r="AH15" i="9"/>
  <c r="AJ15" i="9" s="1"/>
  <c r="U15" i="9" s="1"/>
  <c r="Y15" i="9" s="1"/>
  <c r="AB15" i="9" s="1"/>
  <c r="AH16" i="9"/>
  <c r="AJ16" i="9" s="1"/>
  <c r="U16" i="9" s="1"/>
  <c r="Y16" i="9" s="1"/>
  <c r="AB16" i="9" s="1"/>
  <c r="AH17" i="9"/>
  <c r="AJ17" i="9" s="1"/>
  <c r="U17" i="9" s="1"/>
  <c r="Y17" i="9" s="1"/>
  <c r="AB17" i="9" s="1"/>
  <c r="AH19" i="9"/>
  <c r="AJ19" i="9" s="1"/>
  <c r="U19" i="9" s="1"/>
  <c r="Y19" i="9" s="1"/>
  <c r="AB19" i="9" s="1"/>
  <c r="AH18" i="9"/>
  <c r="AJ18" i="9" s="1"/>
  <c r="U18" i="9" s="1"/>
  <c r="Y18" i="9" s="1"/>
  <c r="AB18" i="9" s="1"/>
  <c r="AH22" i="9"/>
  <c r="AJ22" i="9" s="1"/>
  <c r="U22" i="9" s="1"/>
  <c r="Y22" i="9" s="1"/>
  <c r="AB22" i="9" s="1"/>
  <c r="AH23" i="9"/>
  <c r="AJ23" i="9" s="1"/>
  <c r="U23" i="9" s="1"/>
  <c r="Y23" i="9" s="1"/>
  <c r="AB23" i="9" s="1"/>
  <c r="AH21" i="9"/>
  <c r="AJ21" i="9" s="1"/>
  <c r="U21" i="9" s="1"/>
  <c r="Y21" i="9" s="1"/>
  <c r="AB21" i="9" s="1"/>
  <c r="AH20" i="9"/>
  <c r="AJ20" i="9" s="1"/>
  <c r="U20" i="9" s="1"/>
  <c r="Y20" i="9" s="1"/>
  <c r="AB20" i="9" s="1"/>
  <c r="AH23" i="7"/>
  <c r="V23" i="7" s="1"/>
  <c r="X23" i="7" s="1"/>
  <c r="AB23" i="7" s="1"/>
  <c r="AH24" i="7"/>
  <c r="V24" i="7" s="1"/>
  <c r="X24" i="7" s="1"/>
  <c r="AB24" i="7" s="1"/>
  <c r="AH22" i="7"/>
  <c r="V22" i="7" s="1"/>
  <c r="X22" i="7" s="1"/>
  <c r="AB22" i="7" s="1"/>
  <c r="AH19" i="7"/>
  <c r="V19" i="7" s="1"/>
  <c r="X19" i="7" s="1"/>
  <c r="AB19" i="7" s="1"/>
  <c r="AH20" i="7"/>
  <c r="V20" i="7" s="1"/>
  <c r="X20" i="7" s="1"/>
  <c r="AB20" i="7" s="1"/>
  <c r="AH15" i="7"/>
  <c r="V15" i="7" s="1"/>
  <c r="X15" i="7" s="1"/>
  <c r="AB15" i="7" s="1"/>
  <c r="AH14" i="7"/>
  <c r="V14" i="7" s="1"/>
  <c r="X14" i="7" s="1"/>
  <c r="AB14" i="7" s="1"/>
  <c r="AH16" i="7"/>
  <c r="V16" i="7" s="1"/>
  <c r="X16" i="7" s="1"/>
  <c r="AB16" i="7" s="1"/>
  <c r="AH17" i="7"/>
  <c r="V17" i="7" s="1"/>
  <c r="X17" i="7" s="1"/>
  <c r="AB17" i="7" s="1"/>
  <c r="AG22" i="1"/>
  <c r="AH22" i="1" s="1"/>
  <c r="V22" i="1" s="1"/>
  <c r="X22" i="1" s="1"/>
  <c r="AB22" i="1" s="1"/>
  <c r="AG23" i="1"/>
  <c r="AH23" i="1" s="1"/>
  <c r="V23" i="1" s="1"/>
  <c r="X23" i="1" s="1"/>
  <c r="AB23" i="1" s="1"/>
  <c r="AG25" i="1"/>
  <c r="AH25" i="1" s="1"/>
  <c r="V25" i="1" s="1"/>
  <c r="X25" i="1" s="1"/>
  <c r="AB25" i="1" s="1"/>
  <c r="AG24" i="1"/>
  <c r="AH24" i="1" s="1"/>
  <c r="V24" i="1" s="1"/>
  <c r="X24" i="1" s="1"/>
  <c r="AB24" i="1" s="1"/>
  <c r="AG18" i="1"/>
  <c r="AG21" i="1"/>
  <c r="AH21" i="1" s="1"/>
  <c r="V21" i="1" s="1"/>
  <c r="X21" i="1" s="1"/>
  <c r="AB21" i="1" s="1"/>
  <c r="AG19" i="1"/>
  <c r="AH19" i="1" s="1"/>
  <c r="V19" i="1" s="1"/>
  <c r="X19" i="1" s="1"/>
  <c r="AB19" i="1" s="1"/>
  <c r="AG20" i="1"/>
  <c r="AH20" i="1" s="1"/>
  <c r="V20" i="1" s="1"/>
  <c r="X20" i="1" s="1"/>
  <c r="AB20" i="1" s="1"/>
  <c r="AH14" i="1"/>
  <c r="V14" i="1" s="1"/>
  <c r="X14" i="1" s="1"/>
  <c r="AB14" i="1" s="1"/>
  <c r="AH17" i="1"/>
  <c r="V17" i="1" s="1"/>
  <c r="X17" i="1" s="1"/>
  <c r="AB17" i="1" s="1"/>
  <c r="AH15" i="1"/>
  <c r="V15" i="1" s="1"/>
  <c r="X15" i="1" s="1"/>
  <c r="AB15" i="1" s="1"/>
  <c r="AH16" i="1"/>
  <c r="V16" i="1" s="1"/>
  <c r="X16" i="1" s="1"/>
  <c r="AB16" i="1" s="1"/>
  <c r="AH20" i="6"/>
  <c r="V20" i="6" s="1"/>
  <c r="X20" i="6" s="1"/>
  <c r="AB20" i="6" s="1"/>
  <c r="AH19" i="6"/>
  <c r="V19" i="6" s="1"/>
  <c r="X19" i="6" s="1"/>
  <c r="AB19" i="6" s="1"/>
  <c r="AH21" i="6"/>
  <c r="V21" i="6" s="1"/>
  <c r="X21" i="6" s="1"/>
  <c r="AB21" i="6" s="1"/>
  <c r="AH26" i="6"/>
  <c r="V26" i="6" s="1"/>
  <c r="X26" i="6" s="1"/>
  <c r="AB26" i="6" s="1"/>
  <c r="AH26" i="1"/>
  <c r="V26" i="1" s="1"/>
  <c r="X26" i="1" s="1"/>
  <c r="AB26" i="1" s="1"/>
  <c r="AH14" i="6"/>
  <c r="V14" i="6" s="1"/>
  <c r="X14" i="6" s="1"/>
  <c r="AB14" i="6" s="1"/>
  <c r="AH17" i="6"/>
  <c r="V17" i="6" s="1"/>
  <c r="X17" i="6" s="1"/>
  <c r="AB17" i="6" s="1"/>
  <c r="AH16" i="6"/>
  <c r="V16" i="6" s="1"/>
  <c r="X16" i="6" s="1"/>
  <c r="AB16" i="6" s="1"/>
  <c r="AH15" i="6"/>
  <c r="V15" i="6" s="1"/>
  <c r="X15" i="6" s="1"/>
  <c r="AB15" i="6" s="1"/>
  <c r="AH24" i="6"/>
  <c r="V24" i="6" s="1"/>
  <c r="X24" i="6" s="1"/>
  <c r="AB24" i="6" s="1"/>
  <c r="AH22" i="6"/>
  <c r="V22" i="6" s="1"/>
  <c r="X22" i="6" s="1"/>
  <c r="AB22" i="6" s="1"/>
  <c r="AH23" i="6"/>
  <c r="V23" i="6" s="1"/>
  <c r="X23" i="6" s="1"/>
  <c r="AB23" i="6" s="1"/>
  <c r="AH25" i="6"/>
  <c r="V25" i="6" s="1"/>
  <c r="X25" i="6" s="1"/>
  <c r="AB25" i="6" s="1"/>
  <c r="AH18" i="1" l="1"/>
  <c r="V18" i="1" s="1"/>
  <c r="X18" i="1" s="1"/>
  <c r="AB18" i="1" s="1"/>
  <c r="BC91" i="1" l="1"/>
  <c r="BB91" i="1"/>
  <c r="BA91" i="1"/>
  <c r="AZ91" i="1"/>
  <c r="BC90" i="1"/>
  <c r="BB90" i="1"/>
  <c r="BA90" i="1"/>
  <c r="AZ90" i="1"/>
  <c r="BC89" i="1"/>
  <c r="BB89" i="1"/>
  <c r="BA89" i="1"/>
  <c r="AZ89" i="1"/>
  <c r="BC88" i="1"/>
  <c r="BB88" i="1"/>
  <c r="BA88" i="1"/>
  <c r="AZ88" i="1"/>
  <c r="BC87" i="1"/>
  <c r="BB87" i="1"/>
  <c r="BA87" i="1"/>
  <c r="AZ87" i="1"/>
  <c r="BC86" i="1"/>
  <c r="BB86" i="1"/>
  <c r="BA86" i="1"/>
  <c r="AZ86" i="1"/>
  <c r="AX91" i="1"/>
  <c r="AW91" i="1"/>
  <c r="AV91" i="1"/>
  <c r="AU91" i="1"/>
  <c r="AX90" i="1"/>
  <c r="AW90" i="1"/>
  <c r="AV90" i="1"/>
  <c r="AU90" i="1"/>
  <c r="AX89" i="1"/>
  <c r="AW89" i="1"/>
  <c r="AV89" i="1"/>
  <c r="AU89" i="1"/>
  <c r="AX88" i="1"/>
  <c r="AW88" i="1"/>
  <c r="AV88" i="1"/>
  <c r="AU88" i="1"/>
  <c r="AX87" i="1"/>
  <c r="AW87" i="1"/>
  <c r="AV87" i="1"/>
  <c r="AU87" i="1"/>
  <c r="AX86" i="1"/>
  <c r="AW86" i="1"/>
  <c r="AV86" i="1"/>
  <c r="AU86" i="1"/>
</calcChain>
</file>

<file path=xl/sharedStrings.xml><?xml version="1.0" encoding="utf-8"?>
<sst xmlns="http://schemas.openxmlformats.org/spreadsheetml/2006/main" count="3186" uniqueCount="287">
  <si>
    <t>ガラス種</t>
  </si>
  <si>
    <t>ガラス構成</t>
  </si>
  <si>
    <t>W</t>
    <phoneticPr fontId="5"/>
  </si>
  <si>
    <t>550～1,000</t>
  </si>
  <si>
    <t>1,001～1,500</t>
  </si>
  <si>
    <t>1,501～2,000</t>
  </si>
  <si>
    <t>2,001～3,000</t>
  </si>
  <si>
    <t>W</t>
    <phoneticPr fontId="5"/>
  </si>
  <si>
    <t>H</t>
    <phoneticPr fontId="5"/>
  </si>
  <si>
    <t>H</t>
    <phoneticPr fontId="5"/>
  </si>
  <si>
    <t>単板</t>
  </si>
  <si>
    <t>透明　3㎜
型　　4㎜</t>
    <rPh sb="0" eb="2">
      <t>トウメイ</t>
    </rPh>
    <rPh sb="6" eb="7">
      <t>カタ</t>
    </rPh>
    <phoneticPr fontId="5"/>
  </si>
  <si>
    <t>250～800</t>
    <phoneticPr fontId="5"/>
  </si>
  <si>
    <t>複層</t>
    <rPh sb="0" eb="2">
      <t>フクソウ</t>
    </rPh>
    <phoneticPr fontId="5"/>
  </si>
  <si>
    <t>透明　3㎜＋Ａ12＋3㎜
型　　4㎜＋Ａ11＋3㎜</t>
    <rPh sb="0" eb="2">
      <t>トウメイ</t>
    </rPh>
    <rPh sb="13" eb="14">
      <t>カタ</t>
    </rPh>
    <phoneticPr fontId="5"/>
  </si>
  <si>
    <t>801～1,200</t>
  </si>
  <si>
    <t>1,201～1,400</t>
  </si>
  <si>
    <t>1,401～1,800</t>
  </si>
  <si>
    <t>1,801～2,200</t>
  </si>
  <si>
    <t>2,201～2,450</t>
  </si>
  <si>
    <t>透明　5㎜</t>
    <rPh sb="0" eb="2">
      <t>トウメイ</t>
    </rPh>
    <phoneticPr fontId="5"/>
  </si>
  <si>
    <t>透明　4㎜＋Ａ10＋4㎜</t>
    <rPh sb="0" eb="2">
      <t>トウメイ</t>
    </rPh>
    <phoneticPr fontId="5"/>
  </si>
  <si>
    <t>透明　6㎜</t>
    <rPh sb="0" eb="2">
      <t>トウメイ</t>
    </rPh>
    <phoneticPr fontId="5"/>
  </si>
  <si>
    <t>透明　5㎜＋Ａ10＋3㎜</t>
    <rPh sb="0" eb="2">
      <t>トウメイ</t>
    </rPh>
    <phoneticPr fontId="5"/>
  </si>
  <si>
    <t>防犯合わせ</t>
    <phoneticPr fontId="5"/>
  </si>
  <si>
    <t>透明　3㎜/30mil/3㎜</t>
    <rPh sb="0" eb="2">
      <t>トウメイ</t>
    </rPh>
    <phoneticPr fontId="5"/>
  </si>
  <si>
    <t>すり板　5㎜＋Ａ10＋3㎜</t>
    <rPh sb="2" eb="3">
      <t>イタ</t>
    </rPh>
    <phoneticPr fontId="5"/>
  </si>
  <si>
    <t>1,801～1,913</t>
    <phoneticPr fontId="5"/>
  </si>
  <si>
    <t>Low-E複層
(断熱タイプ･
遮熱タイプ)</t>
  </si>
  <si>
    <t>250～800</t>
    <phoneticPr fontId="4"/>
  </si>
  <si>
    <t>すり板　5㎜＋Ａ10＋3㎜
(断熱タイプのみ)</t>
    <rPh sb="2" eb="3">
      <t>イタ</t>
    </rPh>
    <rPh sb="15" eb="17">
      <t>ダンネツ</t>
    </rPh>
    <phoneticPr fontId="5"/>
  </si>
  <si>
    <t>1,801～1,913</t>
    <phoneticPr fontId="4"/>
  </si>
  <si>
    <t>MIN</t>
    <phoneticPr fontId="4"/>
  </si>
  <si>
    <t>MAX</t>
    <phoneticPr fontId="4"/>
  </si>
  <si>
    <t>2.8㎡以上</t>
    <rPh sb="4" eb="6">
      <t>イジョウ</t>
    </rPh>
    <phoneticPr fontId="2"/>
  </si>
  <si>
    <t>1.6㎡以上2.8㎡未満</t>
    <rPh sb="4" eb="6">
      <t>イジョウ</t>
    </rPh>
    <rPh sb="10" eb="12">
      <t>ミマン</t>
    </rPh>
    <phoneticPr fontId="2"/>
  </si>
  <si>
    <t>0.2㎡以上1.6㎡未満</t>
    <rPh sb="4" eb="6">
      <t>イジョウ</t>
    </rPh>
    <rPh sb="10" eb="12">
      <t>ミマン</t>
    </rPh>
    <phoneticPr fontId="2"/>
  </si>
  <si>
    <t>大</t>
    <rPh sb="0" eb="1">
      <t>ダイ</t>
    </rPh>
    <phoneticPr fontId="4"/>
  </si>
  <si>
    <t>中</t>
    <rPh sb="0" eb="1">
      <t>チュウ</t>
    </rPh>
    <phoneticPr fontId="4"/>
  </si>
  <si>
    <t>小</t>
    <rPh sb="0" eb="1">
      <t>ショウ</t>
    </rPh>
    <phoneticPr fontId="4"/>
  </si>
  <si>
    <t>Ｗ</t>
    <phoneticPr fontId="4"/>
  </si>
  <si>
    <t>A</t>
    <phoneticPr fontId="4"/>
  </si>
  <si>
    <t>WA</t>
    <phoneticPr fontId="4"/>
  </si>
  <si>
    <t>WB</t>
    <phoneticPr fontId="4"/>
  </si>
  <si>
    <t>WC</t>
    <phoneticPr fontId="4"/>
  </si>
  <si>
    <t>WD</t>
    <phoneticPr fontId="4"/>
  </si>
  <si>
    <t>HA</t>
    <phoneticPr fontId="4"/>
  </si>
  <si>
    <t>HB</t>
    <phoneticPr fontId="4"/>
  </si>
  <si>
    <t>HC</t>
    <phoneticPr fontId="4"/>
  </si>
  <si>
    <t>HD</t>
    <phoneticPr fontId="4"/>
  </si>
  <si>
    <t>HE</t>
    <phoneticPr fontId="4"/>
  </si>
  <si>
    <t>HF</t>
    <phoneticPr fontId="4"/>
  </si>
  <si>
    <t>SSグレード(Uw1.1以下)</t>
    <rPh sb="12" eb="14">
      <t>イカ</t>
    </rPh>
    <phoneticPr fontId="4"/>
  </si>
  <si>
    <t>Sグレード(Uw1.5以下）</t>
    <rPh sb="11" eb="13">
      <t>イカ</t>
    </rPh>
    <phoneticPr fontId="4"/>
  </si>
  <si>
    <t>省エネ基準レベル</t>
    <rPh sb="0" eb="1">
      <t>ショウ</t>
    </rPh>
    <rPh sb="3" eb="5">
      <t>キジュン</t>
    </rPh>
    <phoneticPr fontId="4"/>
  </si>
  <si>
    <t>Aグレード(Uw1.9以下）</t>
  </si>
  <si>
    <t>ZEH</t>
    <phoneticPr fontId="4"/>
  </si>
  <si>
    <t>SS</t>
    <phoneticPr fontId="4"/>
  </si>
  <si>
    <t>S</t>
    <phoneticPr fontId="4"/>
  </si>
  <si>
    <t>全地域</t>
    <rPh sb="0" eb="3">
      <t>ゼンチイキ</t>
    </rPh>
    <phoneticPr fontId="4"/>
  </si>
  <si>
    <t>4地域以南</t>
    <rPh sb="1" eb="3">
      <t>チイキ</t>
    </rPh>
    <rPh sb="3" eb="5">
      <t>イナン</t>
    </rPh>
    <phoneticPr fontId="2"/>
  </si>
  <si>
    <t>4地域以南</t>
    <rPh sb="1" eb="3">
      <t>チイキ</t>
    </rPh>
    <rPh sb="3" eb="5">
      <t>イナン</t>
    </rPh>
    <phoneticPr fontId="4"/>
  </si>
  <si>
    <t>プラマードＵ</t>
    <phoneticPr fontId="4"/>
  </si>
  <si>
    <t>引違い窓</t>
    <rPh sb="0" eb="2">
      <t>ヒキチガ</t>
    </rPh>
    <rPh sb="3" eb="4">
      <t>マド</t>
    </rPh>
    <phoneticPr fontId="4"/>
  </si>
  <si>
    <t>Low-E複層ガラス(Ar入)</t>
    <rPh sb="5" eb="7">
      <t>フクソウ</t>
    </rPh>
    <rPh sb="13" eb="14">
      <t>イ</t>
    </rPh>
    <phoneticPr fontId="4"/>
  </si>
  <si>
    <t>内窓設置</t>
    <rPh sb="0" eb="2">
      <t>ウチマド</t>
    </rPh>
    <rPh sb="2" eb="4">
      <t>セッチ</t>
    </rPh>
    <phoneticPr fontId="2"/>
  </si>
  <si>
    <t>〇</t>
    <phoneticPr fontId="4"/>
  </si>
  <si>
    <t>〇</t>
    <phoneticPr fontId="4"/>
  </si>
  <si>
    <t>〇</t>
    <phoneticPr fontId="4"/>
  </si>
  <si>
    <t>Low-E複層ガラス</t>
    <rPh sb="5" eb="7">
      <t>フクソウ</t>
    </rPh>
    <phoneticPr fontId="4"/>
  </si>
  <si>
    <t>複層ガラス</t>
    <rPh sb="0" eb="2">
      <t>フクソウ</t>
    </rPh>
    <phoneticPr fontId="4"/>
  </si>
  <si>
    <t>単板ガラス</t>
    <rPh sb="0" eb="2">
      <t>タンイタ</t>
    </rPh>
    <phoneticPr fontId="4"/>
  </si>
  <si>
    <t>プラマードＵ</t>
    <phoneticPr fontId="4"/>
  </si>
  <si>
    <t>プロジェクト窓</t>
    <rPh sb="6" eb="7">
      <t>マド</t>
    </rPh>
    <phoneticPr fontId="4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</si>
  <si>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</si>
  <si>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</si>
  <si>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</si>
  <si>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内窓設置/大</t>
  </si>
  <si>
    <t>-</t>
  </si>
  <si>
    <t>内窓設置/中</t>
  </si>
  <si>
    <t>内窓設置/小</t>
  </si>
  <si>
    <t>0.2㎡未満</t>
    <rPh sb="4" eb="6">
      <t>ミマン</t>
    </rPh>
    <phoneticPr fontId="2"/>
  </si>
  <si>
    <t>極小</t>
    <rPh sb="0" eb="2">
      <t>ゴクショウ</t>
    </rPh>
    <phoneticPr fontId="2"/>
  </si>
  <si>
    <t>単板</t>
    <rPh sb="0" eb="2">
      <t>タンイタ</t>
    </rPh>
    <phoneticPr fontId="4"/>
  </si>
  <si>
    <t>防犯合わせ</t>
    <rPh sb="0" eb="2">
      <t>ボウハン</t>
    </rPh>
    <rPh sb="2" eb="3">
      <t>ア</t>
    </rPh>
    <phoneticPr fontId="4"/>
  </si>
  <si>
    <t>複層</t>
    <rPh sb="0" eb="2">
      <t>フクソウ</t>
    </rPh>
    <phoneticPr fontId="4"/>
  </si>
  <si>
    <t>Low-E複層</t>
    <rPh sb="5" eb="7">
      <t>フクソウ</t>
    </rPh>
    <phoneticPr fontId="4"/>
  </si>
  <si>
    <t>内窓設置/極小</t>
    <rPh sb="5" eb="6">
      <t>ゴク</t>
    </rPh>
    <phoneticPr fontId="4"/>
  </si>
  <si>
    <t>透明5㎜</t>
    <rPh sb="0" eb="2">
      <t>トウメイ</t>
    </rPh>
    <phoneticPr fontId="5"/>
  </si>
  <si>
    <t>透明6㎜</t>
    <rPh sb="0" eb="2">
      <t>トウメイ</t>
    </rPh>
    <phoneticPr fontId="5"/>
  </si>
  <si>
    <t>透明3㎜/30mil/3㎜</t>
    <rPh sb="0" eb="2">
      <t>トウメイ</t>
    </rPh>
    <phoneticPr fontId="5"/>
  </si>
  <si>
    <t>透明4㎜＋Ａ10＋4㎜</t>
    <rPh sb="0" eb="2">
      <t>トウメイ</t>
    </rPh>
    <phoneticPr fontId="5"/>
  </si>
  <si>
    <t>透明5㎜＋Ａ10＋3㎜</t>
    <rPh sb="0" eb="2">
      <t>トウメイ</t>
    </rPh>
    <phoneticPr fontId="5"/>
  </si>
  <si>
    <t>すり板5㎜＋Ａ10＋3㎜</t>
    <phoneticPr fontId="4"/>
  </si>
  <si>
    <t>すり板5㎜＋Ａ10＋3㎜
(断熱タイプのみ)</t>
    <rPh sb="2" eb="3">
      <t>イタ</t>
    </rPh>
    <rPh sb="14" eb="16">
      <t>ダンネツ</t>
    </rPh>
    <phoneticPr fontId="5"/>
  </si>
  <si>
    <t>実質負担額</t>
    <rPh sb="0" eb="2">
      <t>ジッシツ</t>
    </rPh>
    <rPh sb="2" eb="5">
      <t>フタンガク</t>
    </rPh>
    <phoneticPr fontId="4"/>
  </si>
  <si>
    <t>補助額</t>
    <rPh sb="0" eb="3">
      <t>ホジョガク</t>
    </rPh>
    <phoneticPr fontId="4"/>
  </si>
  <si>
    <t>グレード</t>
    <phoneticPr fontId="4"/>
  </si>
  <si>
    <t>レベル</t>
    <phoneticPr fontId="4"/>
  </si>
  <si>
    <t>①先進的窓リノベ事業</t>
    <rPh sb="1" eb="4">
      <t>センシンテキ</t>
    </rPh>
    <rPh sb="4" eb="5">
      <t>マド</t>
    </rPh>
    <rPh sb="8" eb="10">
      <t>ジギョウ</t>
    </rPh>
    <phoneticPr fontId="2"/>
  </si>
  <si>
    <t>②こどもエコすまい支援事業</t>
    <phoneticPr fontId="4"/>
  </si>
  <si>
    <t>公表価格</t>
    <rPh sb="0" eb="4">
      <t>コウヒョウカカク</t>
    </rPh>
    <phoneticPr fontId="4"/>
  </si>
  <si>
    <t>材工合計</t>
    <rPh sb="0" eb="2">
      <t>ザイコウ</t>
    </rPh>
    <rPh sb="2" eb="4">
      <t>ゴウケイ</t>
    </rPh>
    <phoneticPr fontId="4"/>
  </si>
  <si>
    <t>透明3㎜・ 型4㎜</t>
    <rPh sb="0" eb="2">
      <t>トウメイ</t>
    </rPh>
    <rPh sb="6" eb="7">
      <t>カタ</t>
    </rPh>
    <phoneticPr fontId="5"/>
  </si>
  <si>
    <t>透明3㎜＋Ａ12＋3㎜・型4㎜＋Ａ11＋3㎜</t>
    <rPh sb="0" eb="2">
      <t>トウメイ</t>
    </rPh>
    <rPh sb="12" eb="13">
      <t>カタ</t>
    </rPh>
    <phoneticPr fontId="5"/>
  </si>
  <si>
    <t>SSグレード</t>
    <phoneticPr fontId="4"/>
  </si>
  <si>
    <t>Sグレード</t>
    <phoneticPr fontId="4"/>
  </si>
  <si>
    <t>Aグレード</t>
    <phoneticPr fontId="4"/>
  </si>
  <si>
    <t>SSグレード</t>
    <phoneticPr fontId="2"/>
  </si>
  <si>
    <t>Sグレード</t>
    <phoneticPr fontId="2"/>
  </si>
  <si>
    <t>Aグレード</t>
    <phoneticPr fontId="4"/>
  </si>
  <si>
    <t>②こどもエコすまい支援事業</t>
  </si>
  <si>
    <t>ZEH
レベル</t>
    <phoneticPr fontId="4"/>
  </si>
  <si>
    <t>省エネ基準
レベル</t>
    <rPh sb="0" eb="1">
      <t>ショウ</t>
    </rPh>
    <rPh sb="3" eb="5">
      <t>キジュン</t>
    </rPh>
    <phoneticPr fontId="2"/>
  </si>
  <si>
    <t>※サイズにより、製作範囲外の場合がございます。　別途、必ず製作可能かご確認ください。</t>
    <rPh sb="8" eb="10">
      <t>セイサク</t>
    </rPh>
    <rPh sb="10" eb="12">
      <t>ハンイ</t>
    </rPh>
    <rPh sb="12" eb="13">
      <t>ガイ</t>
    </rPh>
    <rPh sb="14" eb="16">
      <t>バアイ</t>
    </rPh>
    <phoneticPr fontId="4"/>
  </si>
  <si>
    <t>※下記、価格表内の「大・中・小・極小」のサイズはＷＨ最小サイズで算出しております。</t>
    <rPh sb="1" eb="3">
      <t>カキ</t>
    </rPh>
    <rPh sb="4" eb="7">
      <t>カカクヒョウ</t>
    </rPh>
    <rPh sb="7" eb="8">
      <t>ナイ</t>
    </rPh>
    <rPh sb="10" eb="11">
      <t>ダイ</t>
    </rPh>
    <rPh sb="12" eb="13">
      <t>チュウ</t>
    </rPh>
    <rPh sb="14" eb="15">
      <t>ショウ</t>
    </rPh>
    <rPh sb="16" eb="18">
      <t>ゴクショウ</t>
    </rPh>
    <rPh sb="26" eb="28">
      <t>サイショウ</t>
    </rPh>
    <rPh sb="32" eb="34">
      <t>サンシュツ</t>
    </rPh>
    <phoneticPr fontId="4"/>
  </si>
  <si>
    <t>※製品代納入価格は10円以下の値を切り上げた価格となります。</t>
    <rPh sb="1" eb="3">
      <t>セイヒン</t>
    </rPh>
    <rPh sb="3" eb="4">
      <t>ダイ</t>
    </rPh>
    <rPh sb="4" eb="6">
      <t>ノウニュウ</t>
    </rPh>
    <rPh sb="6" eb="8">
      <t>カカク</t>
    </rPh>
    <rPh sb="11" eb="12">
      <t>エン</t>
    </rPh>
    <rPh sb="12" eb="14">
      <t>イカ</t>
    </rPh>
    <rPh sb="15" eb="16">
      <t>アタイ</t>
    </rPh>
    <rPh sb="17" eb="18">
      <t>キ</t>
    </rPh>
    <rPh sb="19" eb="20">
      <t>ア</t>
    </rPh>
    <rPh sb="22" eb="24">
      <t>カカク</t>
    </rPh>
    <phoneticPr fontId="4"/>
  </si>
  <si>
    <t>※価格はすべて税抜です。</t>
    <rPh sb="1" eb="3">
      <t>カカク</t>
    </rPh>
    <rPh sb="7" eb="9">
      <t>ゼイヌキ</t>
    </rPh>
    <phoneticPr fontId="4"/>
  </si>
  <si>
    <t>透明
3㎜+A12+3㎜
型
4㎜+A11+3㎜</t>
    <rPh sb="0" eb="2">
      <t>トウメイ</t>
    </rPh>
    <rPh sb="14" eb="15">
      <t>カタ</t>
    </rPh>
    <phoneticPr fontId="5"/>
  </si>
  <si>
    <t>透明
4㎜+A10+4㎜</t>
    <rPh sb="0" eb="2">
      <t>トウメイ</t>
    </rPh>
    <phoneticPr fontId="5"/>
  </si>
  <si>
    <t>透明
5㎜+A10+3㎜</t>
    <rPh sb="0" eb="2">
      <t>トウメイ</t>
    </rPh>
    <phoneticPr fontId="5"/>
  </si>
  <si>
    <t>製品代納入価格</t>
    <rPh sb="0" eb="3">
      <t>セイヒンダイ</t>
    </rPh>
    <rPh sb="3" eb="5">
      <t>ノウニュウ</t>
    </rPh>
    <rPh sb="5" eb="7">
      <t>カカク</t>
    </rPh>
    <phoneticPr fontId="4"/>
  </si>
  <si>
    <t>1～3地域</t>
    <rPh sb="3" eb="5">
      <t>チイキ</t>
    </rPh>
    <phoneticPr fontId="2"/>
  </si>
  <si>
    <t>1～3地域</t>
    <rPh sb="3" eb="5">
      <t>チイキ</t>
    </rPh>
    <phoneticPr fontId="4"/>
  </si>
  <si>
    <t>＜参考＞内窓設置：サイズ別補助額</t>
    <rPh sb="1" eb="3">
      <t>サンコウ</t>
    </rPh>
    <rPh sb="4" eb="6">
      <t>ウチマド</t>
    </rPh>
    <rPh sb="6" eb="8">
      <t>セッチ</t>
    </rPh>
    <rPh sb="12" eb="13">
      <t>ベツ</t>
    </rPh>
    <rPh sb="13" eb="15">
      <t>ホジョ</t>
    </rPh>
    <rPh sb="15" eb="16">
      <t>ガク</t>
    </rPh>
    <phoneticPr fontId="4"/>
  </si>
  <si>
    <t>Low-E複層
(断熱タイプ･
遮熱タイプ)</t>
    <phoneticPr fontId="4"/>
  </si>
  <si>
    <t>Low-E複層Ar入
(断熱タイプ･
遮熱タイプ)</t>
    <rPh sb="9" eb="10">
      <t>イ</t>
    </rPh>
    <phoneticPr fontId="4"/>
  </si>
  <si>
    <r>
      <t xml:space="preserve">Low-E複層
Ar入
(断熱タイプ･
遮熱タイプ)
</t>
    </r>
    <r>
      <rPr>
        <sz val="6"/>
        <rFont val="メイリオ"/>
        <family val="3"/>
        <charset val="128"/>
      </rPr>
      <t>アルミスペーサー</t>
    </r>
    <rPh sb="10" eb="11">
      <t>イ</t>
    </rPh>
    <phoneticPr fontId="4"/>
  </si>
  <si>
    <t>引違い窓（２枚建）クレセント仕様 ガラス入り完成品 販売価格表</t>
    <phoneticPr fontId="4"/>
  </si>
  <si>
    <t>※補助額については2022年12月時点での内容です。（公表価格は2023年1月～の価格を表示）</t>
    <rPh sb="1" eb="3">
      <t>ホジョ</t>
    </rPh>
    <rPh sb="3" eb="4">
      <t>ガク</t>
    </rPh>
    <rPh sb="13" eb="14">
      <t>ネン</t>
    </rPh>
    <rPh sb="16" eb="17">
      <t>ガツ</t>
    </rPh>
    <rPh sb="17" eb="19">
      <t>ジテン</t>
    </rPh>
    <rPh sb="21" eb="23">
      <t>ナイヨウ</t>
    </rPh>
    <rPh sb="27" eb="29">
      <t>コウヒョウ</t>
    </rPh>
    <rPh sb="29" eb="31">
      <t>カカク</t>
    </rPh>
    <rPh sb="36" eb="37">
      <t>ネン</t>
    </rPh>
    <rPh sb="38" eb="39">
      <t>ガツ</t>
    </rPh>
    <rPh sb="41" eb="43">
      <t>カカク</t>
    </rPh>
    <rPh sb="44" eb="46">
      <t>ヒョウジ</t>
    </rPh>
    <phoneticPr fontId="4"/>
  </si>
  <si>
    <t>※補助金を利用する場合は、別途所定の条件があります。</t>
    <rPh sb="1" eb="3">
      <t>ホジョ</t>
    </rPh>
    <rPh sb="3" eb="4">
      <t>キン</t>
    </rPh>
    <rPh sb="5" eb="7">
      <t>リヨウ</t>
    </rPh>
    <rPh sb="9" eb="11">
      <t>バアイ</t>
    </rPh>
    <rPh sb="13" eb="15">
      <t>ベット</t>
    </rPh>
    <rPh sb="15" eb="17">
      <t>ショテイ</t>
    </rPh>
    <rPh sb="18" eb="20">
      <t>ジョウケン</t>
    </rPh>
    <phoneticPr fontId="4"/>
  </si>
  <si>
    <t>-</t>
    <phoneticPr fontId="4"/>
  </si>
  <si>
    <t>ZEH</t>
    <phoneticPr fontId="4"/>
  </si>
  <si>
    <t>省エネ基準</t>
    <rPh sb="0" eb="1">
      <t>ショウ</t>
    </rPh>
    <rPh sb="3" eb="5">
      <t>キジュン</t>
    </rPh>
    <phoneticPr fontId="4"/>
  </si>
  <si>
    <t>（円）</t>
    <rPh sb="1" eb="2">
      <t>エン</t>
    </rPh>
    <phoneticPr fontId="4"/>
  </si>
  <si>
    <t>550~1,000</t>
  </si>
  <si>
    <t>1,001~1,500</t>
  </si>
  <si>
    <t>1,501~2,000</t>
  </si>
  <si>
    <t>2,001~3,000</t>
  </si>
  <si>
    <t>250~800</t>
  </si>
  <si>
    <t>801~1,200</t>
  </si>
  <si>
    <t>1,201~1,400</t>
  </si>
  <si>
    <t>1,401~1,800</t>
  </si>
  <si>
    <t>1,801~2,200</t>
  </si>
  <si>
    <t>2,201~2,450</t>
  </si>
  <si>
    <t>1,801~1,913</t>
  </si>
  <si>
    <t>省エネ基準</t>
    <rPh sb="0" eb="1">
      <t>ショウ</t>
    </rPh>
    <rPh sb="3" eb="5">
      <t>キジュン</t>
    </rPh>
    <phoneticPr fontId="2"/>
  </si>
  <si>
    <t>％</t>
    <phoneticPr fontId="4"/>
  </si>
  <si>
    <t>円</t>
    <rPh sb="0" eb="1">
      <t>エン</t>
    </rPh>
    <phoneticPr fontId="4"/>
  </si>
  <si>
    <t>㎡/サイズ:</t>
    <phoneticPr fontId="4"/>
  </si>
  <si>
    <t>地域区分</t>
    <rPh sb="0" eb="4">
      <t>チイキクブン</t>
    </rPh>
    <phoneticPr fontId="4"/>
  </si>
  <si>
    <t>サイズ</t>
    <phoneticPr fontId="4"/>
  </si>
  <si>
    <t>製品代</t>
    <rPh sb="0" eb="3">
      <t>セイヒンダイ</t>
    </rPh>
    <phoneticPr fontId="4"/>
  </si>
  <si>
    <t>現場調査費</t>
    <rPh sb="0" eb="2">
      <t>ゲンバ</t>
    </rPh>
    <rPh sb="2" eb="5">
      <t>チョウサヒ</t>
    </rPh>
    <phoneticPr fontId="4"/>
  </si>
  <si>
    <t>搬入諸経費</t>
    <rPh sb="0" eb="5">
      <t>ハンニュウショケイヒ</t>
    </rPh>
    <phoneticPr fontId="4"/>
  </si>
  <si>
    <t>施工費</t>
    <rPh sb="0" eb="3">
      <t>セコウヒ</t>
    </rPh>
    <phoneticPr fontId="4"/>
  </si>
  <si>
    <t>面積</t>
    <rPh sb="0" eb="2">
      <t>メンセキ</t>
    </rPh>
    <phoneticPr fontId="4"/>
  </si>
  <si>
    <t>mm</t>
    <phoneticPr fontId="4"/>
  </si>
  <si>
    <t>Sグレード
Uw1.5以下</t>
    <rPh sb="11" eb="13">
      <t>イカ</t>
    </rPh>
    <phoneticPr fontId="4"/>
  </si>
  <si>
    <t>Aグレード
Uw1.9以下</t>
    <phoneticPr fontId="4"/>
  </si>
  <si>
    <t>製品代納入価格</t>
    <rPh sb="0" eb="3">
      <t>セイヒンダイ</t>
    </rPh>
    <rPh sb="3" eb="7">
      <t>ノウニュウカカク</t>
    </rPh>
    <phoneticPr fontId="4"/>
  </si>
  <si>
    <t>2枚建</t>
    <rPh sb="1" eb="3">
      <t>マイダ</t>
    </rPh>
    <phoneticPr fontId="4"/>
  </si>
  <si>
    <t>4枚建</t>
    <rPh sb="1" eb="3">
      <t>マイダ</t>
    </rPh>
    <phoneticPr fontId="4"/>
  </si>
  <si>
    <t>※補助事業を利用する場合は、別途所定の条件があります。</t>
    <rPh sb="1" eb="3">
      <t>ホジョ</t>
    </rPh>
    <rPh sb="3" eb="5">
      <t>ジギョウ</t>
    </rPh>
    <rPh sb="6" eb="8">
      <t>リヨウ</t>
    </rPh>
    <rPh sb="10" eb="12">
      <t>バアイ</t>
    </rPh>
    <rPh sb="14" eb="16">
      <t>ベット</t>
    </rPh>
    <rPh sb="16" eb="18">
      <t>ショテイ</t>
    </rPh>
    <rPh sb="19" eb="21">
      <t>ジョウケン</t>
    </rPh>
    <phoneticPr fontId="4"/>
  </si>
  <si>
    <t>↑①・②いずれか補助額が大きい方にて計算</t>
    <phoneticPr fontId="2"/>
  </si>
  <si>
    <t>W</t>
  </si>
  <si>
    <t>1,500～2,000</t>
  </si>
  <si>
    <t>3,001～4,000</t>
  </si>
  <si>
    <t>4,001～5,000</t>
  </si>
  <si>
    <t>H</t>
  </si>
  <si>
    <t>250～800</t>
  </si>
  <si>
    <t xml:space="preserve">透明　3㎜＋Ａ12＋3㎜
型　　4㎜＋Ａ11＋3㎜
</t>
    <rPh sb="0" eb="2">
      <t>トウメイ</t>
    </rPh>
    <rPh sb="13" eb="14">
      <t>カタ</t>
    </rPh>
    <phoneticPr fontId="5"/>
  </si>
  <si>
    <t>防犯合わせ</t>
    <phoneticPr fontId="4"/>
  </si>
  <si>
    <t>1,801～1,913</t>
    <phoneticPr fontId="4"/>
  </si>
  <si>
    <t>1,801～1,913</t>
    <phoneticPr fontId="4"/>
  </si>
  <si>
    <t>200～500</t>
  </si>
  <si>
    <t>270～500</t>
  </si>
  <si>
    <t>501～800</t>
  </si>
  <si>
    <t>200～800</t>
  </si>
  <si>
    <t>434～800</t>
  </si>
  <si>
    <t>1,401～1,560</t>
  </si>
  <si>
    <t>221～800</t>
  </si>
  <si>
    <t>Low-E複層
(断熱タイプ
・遮熱タイプ)</t>
    <phoneticPr fontId="4"/>
  </si>
  <si>
    <t>Low-E複層
(断熱タイプ・
遮熱タイプ)</t>
    <phoneticPr fontId="4"/>
  </si>
  <si>
    <t>500～900</t>
  </si>
  <si>
    <t>型　　4㎜</t>
    <rPh sb="0" eb="1">
      <t>カタ</t>
    </rPh>
    <phoneticPr fontId="5"/>
  </si>
  <si>
    <t>1,270～1,400</t>
  </si>
  <si>
    <t>戸先錠</t>
    <rPh sb="0" eb="3">
      <t>トサキジョウ</t>
    </rPh>
    <phoneticPr fontId="4"/>
  </si>
  <si>
    <t>2,201～2,260</t>
    <phoneticPr fontId="4"/>
  </si>
  <si>
    <t>2,201~2,260</t>
    <phoneticPr fontId="4"/>
  </si>
  <si>
    <t>2枚建戸先錠</t>
    <rPh sb="1" eb="3">
      <t>マイダ</t>
    </rPh>
    <rPh sb="3" eb="6">
      <t>トサキジョウ</t>
    </rPh>
    <phoneticPr fontId="4"/>
  </si>
  <si>
    <t>FIX</t>
    <phoneticPr fontId="4"/>
  </si>
  <si>
    <t>内開き</t>
    <rPh sb="0" eb="2">
      <t>ウチビラ</t>
    </rPh>
    <phoneticPr fontId="4"/>
  </si>
  <si>
    <t>開き窓テラス</t>
    <rPh sb="0" eb="1">
      <t>ヒラ</t>
    </rPh>
    <rPh sb="2" eb="3">
      <t>マド</t>
    </rPh>
    <phoneticPr fontId="4"/>
  </si>
  <si>
    <t>501～1,000</t>
    <phoneticPr fontId="4"/>
  </si>
  <si>
    <t>H</t>
    <phoneticPr fontId="2"/>
  </si>
  <si>
    <t>W</t>
    <phoneticPr fontId="2"/>
  </si>
  <si>
    <t>引違い窓（4枚建）クレセント仕様 ガラス入り完成品 販売価格表</t>
    <phoneticPr fontId="4"/>
  </si>
  <si>
    <t>すり板 5㎜＋Ａ10＋3㎜</t>
    <rPh sb="2" eb="3">
      <t>イタ</t>
    </rPh>
    <phoneticPr fontId="5"/>
  </si>
  <si>
    <t>透明
3㎜+A12+3㎜
型
4㎜+A11+3㎜</t>
    <phoneticPr fontId="5"/>
  </si>
  <si>
    <t>Low-E複層
Ar入
(断熱タイプ･
遮熱タイプ)
アルミスペーサー</t>
    <phoneticPr fontId="4"/>
  </si>
  <si>
    <t>透明
3㎜+A12+3㎜
型
4㎜+A11+3㎜</t>
    <phoneticPr fontId="5"/>
  </si>
  <si>
    <t>Low-E複層
Ar入
(断熱タイプ･
遮熱タイプ)
アルミスペーサー</t>
    <phoneticPr fontId="4"/>
  </si>
  <si>
    <t>内開き窓</t>
    <rPh sb="0" eb="2">
      <t>ウチビラ</t>
    </rPh>
    <rPh sb="3" eb="4">
      <t>マド</t>
    </rPh>
    <phoneticPr fontId="4"/>
  </si>
  <si>
    <t>FIX</t>
    <phoneticPr fontId="4"/>
  </si>
  <si>
    <t>開き</t>
    <rPh sb="0" eb="1">
      <t>ヒラ</t>
    </rPh>
    <phoneticPr fontId="4"/>
  </si>
  <si>
    <t>FIX窓 ガラス入り完成品 販売価格表</t>
    <rPh sb="3" eb="4">
      <t>マド</t>
    </rPh>
    <phoneticPr fontId="4"/>
  </si>
  <si>
    <t>H</t>
    <phoneticPr fontId="5"/>
  </si>
  <si>
    <t>W</t>
    <phoneticPr fontId="5"/>
  </si>
  <si>
    <t>H</t>
    <phoneticPr fontId="5"/>
  </si>
  <si>
    <t>Low-E複層
(断熱タイプ・
遮熱タイプ)</t>
    <phoneticPr fontId="4"/>
  </si>
  <si>
    <t>単板</t>
    <phoneticPr fontId="4"/>
  </si>
  <si>
    <t>内開き窓・開き窓テラス ガラス入り完成品 販売価格表</t>
    <rPh sb="0" eb="2">
      <t>ウチビラ</t>
    </rPh>
    <rPh sb="3" eb="4">
      <t>マド</t>
    </rPh>
    <rPh sb="5" eb="6">
      <t>ヒラ</t>
    </rPh>
    <rPh sb="7" eb="8">
      <t>マド</t>
    </rPh>
    <phoneticPr fontId="4"/>
  </si>
  <si>
    <t>W</t>
    <phoneticPr fontId="5"/>
  </si>
  <si>
    <t>501～800</t>
    <phoneticPr fontId="4"/>
  </si>
  <si>
    <t>H</t>
    <phoneticPr fontId="5"/>
  </si>
  <si>
    <t>434~800</t>
  </si>
  <si>
    <t>1,270~1,400</t>
  </si>
  <si>
    <t>1,401~1,560</t>
  </si>
  <si>
    <t>200~800</t>
  </si>
  <si>
    <t>221~800</t>
  </si>
  <si>
    <t>内開き窓</t>
    <rPh sb="0" eb="2">
      <t>ウチビラ</t>
    </rPh>
    <rPh sb="3" eb="4">
      <t>マド</t>
    </rPh>
    <phoneticPr fontId="4"/>
  </si>
  <si>
    <t>開き窓テラス</t>
    <rPh sb="0" eb="1">
      <t>ヒラ</t>
    </rPh>
    <rPh sb="2" eb="3">
      <t>マド</t>
    </rPh>
    <phoneticPr fontId="4"/>
  </si>
  <si>
    <t>②こどもエコすまい支援事業</t>
    <phoneticPr fontId="2"/>
  </si>
  <si>
    <t>1.6㎡以上2.8㎡未満</t>
    <phoneticPr fontId="2"/>
  </si>
  <si>
    <t>mm 　Ｈ</t>
    <phoneticPr fontId="4"/>
  </si>
  <si>
    <t>mm 　Ｈ</t>
    <phoneticPr fontId="4"/>
  </si>
  <si>
    <t>mm 　Ｈ</t>
    <phoneticPr fontId="4"/>
  </si>
  <si>
    <t>mm 　Ｈ</t>
    <phoneticPr fontId="4"/>
  </si>
  <si>
    <t>窓種</t>
    <rPh sb="0" eb="2">
      <t>マドシュ</t>
    </rPh>
    <phoneticPr fontId="4"/>
  </si>
  <si>
    <t>2,001～2,500</t>
    <phoneticPr fontId="4"/>
  </si>
  <si>
    <t>2,001～2,500</t>
    <phoneticPr fontId="4"/>
  </si>
  <si>
    <t>2,001～2,500</t>
    <phoneticPr fontId="4"/>
  </si>
  <si>
    <t>WE</t>
    <phoneticPr fontId="4"/>
  </si>
  <si>
    <t>-</t>
    <phoneticPr fontId="4"/>
  </si>
  <si>
    <t>透明
3㎜+A12+3㎜
型
4㎜+A11+3㎜</t>
    <rPh sb="0" eb="2">
      <t>トウメイ</t>
    </rPh>
    <rPh sb="13" eb="14">
      <t>カタ</t>
    </rPh>
    <phoneticPr fontId="5"/>
  </si>
  <si>
    <t>すり板
5㎜+A10+3㎜</t>
    <rPh sb="2" eb="3">
      <t>イタ</t>
    </rPh>
    <phoneticPr fontId="5"/>
  </si>
  <si>
    <t>すり板　5㎜+A10+3㎜</t>
    <rPh sb="2" eb="3">
      <t>イタ</t>
    </rPh>
    <phoneticPr fontId="5"/>
  </si>
  <si>
    <r>
      <t xml:space="preserve">すり板　5㎜+A10+3㎜
</t>
    </r>
    <r>
      <rPr>
        <sz val="8"/>
        <rFont val="メイリオ"/>
        <family val="3"/>
        <charset val="128"/>
      </rPr>
      <t>(断熱タイプのみ)</t>
    </r>
    <phoneticPr fontId="4"/>
  </si>
  <si>
    <r>
      <t xml:space="preserve">すり板
5㎜+A10+3㎜
</t>
    </r>
    <r>
      <rPr>
        <sz val="8"/>
        <rFont val="メイリオ"/>
        <family val="3"/>
        <charset val="128"/>
      </rPr>
      <t>(断熱タイプのみ)</t>
    </r>
    <phoneticPr fontId="4"/>
  </si>
  <si>
    <r>
      <t xml:space="preserve">すり板　5㎜+A10+3㎜
</t>
    </r>
    <r>
      <rPr>
        <sz val="8"/>
        <rFont val="メイリオ"/>
        <family val="3"/>
        <charset val="128"/>
      </rPr>
      <t>(断熱タイプのみ)</t>
    </r>
    <rPh sb="2" eb="3">
      <t>イタ</t>
    </rPh>
    <rPh sb="15" eb="17">
      <t>ダンネツ</t>
    </rPh>
    <phoneticPr fontId="5"/>
  </si>
  <si>
    <r>
      <t xml:space="preserve">すり板　5㎜+A10+3㎜
</t>
    </r>
    <r>
      <rPr>
        <sz val="8"/>
        <rFont val="メイリオ"/>
        <family val="3"/>
        <charset val="128"/>
      </rPr>
      <t>(断熱タイプのみ)</t>
    </r>
    <phoneticPr fontId="4"/>
  </si>
  <si>
    <t>Low-E複層Ar入
(断熱タイプ･
遮熱タイプ)
アルミスペーサー</t>
    <rPh sb="9" eb="10">
      <t>イ</t>
    </rPh>
    <phoneticPr fontId="4"/>
  </si>
  <si>
    <t>Low-E複層Ar入
(断熱タイプ･
遮熱タイプ)
樹脂スペーサー</t>
    <rPh sb="9" eb="10">
      <t>イ</t>
    </rPh>
    <rPh sb="26" eb="28">
      <t>ジュシ</t>
    </rPh>
    <phoneticPr fontId="4"/>
  </si>
  <si>
    <t>透明　3㎜＋J12＋3㎜
型　　4㎜＋J11＋3㎜</t>
    <rPh sb="0" eb="2">
      <t>トウメイ</t>
    </rPh>
    <rPh sb="13" eb="14">
      <t>カタ</t>
    </rPh>
    <phoneticPr fontId="5"/>
  </si>
  <si>
    <r>
      <t>Low-E複層
Ar入
(断熱タイプ･
遮熱タイプ)
樹脂</t>
    </r>
    <r>
      <rPr>
        <sz val="8"/>
        <rFont val="メイリオ"/>
        <family val="3"/>
        <charset val="128"/>
      </rPr>
      <t>スペーサー</t>
    </r>
    <rPh sb="10" eb="11">
      <t>イ</t>
    </rPh>
    <rPh sb="27" eb="29">
      <t>ジュシ</t>
    </rPh>
    <phoneticPr fontId="4"/>
  </si>
  <si>
    <t>透明
3㎜+J12+3㎜
型
4㎜+J11+3㎜</t>
    <rPh sb="0" eb="2">
      <t>トウメイ</t>
    </rPh>
    <rPh sb="14" eb="15">
      <t>カタ</t>
    </rPh>
    <phoneticPr fontId="5"/>
  </si>
  <si>
    <t>Low-E複層
(Ar入）</t>
    <rPh sb="5" eb="7">
      <t>フクソウ</t>
    </rPh>
    <rPh sb="11" eb="12">
      <t>イ</t>
    </rPh>
    <phoneticPr fontId="4"/>
  </si>
  <si>
    <t>透明3㎜＋Ａ12＋3㎜・型4㎜＋Ａ11＋3㎜
(アルミスペーサー）</t>
    <rPh sb="0" eb="2">
      <t>トウメイ</t>
    </rPh>
    <rPh sb="12" eb="13">
      <t>カタ</t>
    </rPh>
    <phoneticPr fontId="5"/>
  </si>
  <si>
    <t>透明3㎜＋J12＋3㎜・型4㎜＋J11＋3㎜
（樹脂スペーサー）</t>
    <rPh sb="0" eb="2">
      <t>トウメイ</t>
    </rPh>
    <rPh sb="12" eb="13">
      <t>カタ</t>
    </rPh>
    <rPh sb="24" eb="26">
      <t>ジュシ</t>
    </rPh>
    <phoneticPr fontId="5"/>
  </si>
  <si>
    <t>透明3㎜＋J12＋3㎜・型4㎜＋J11＋3㎜
（樹脂スペーサー）</t>
    <phoneticPr fontId="4"/>
  </si>
  <si>
    <r>
      <t xml:space="preserve">Low-E複層
Ar入
(断熱タイプ･
遮熱タイプ)
</t>
    </r>
    <r>
      <rPr>
        <sz val="8"/>
        <rFont val="メイリオ"/>
        <family val="3"/>
        <charset val="128"/>
      </rPr>
      <t>樹脂スペーサー</t>
    </r>
    <rPh sb="10" eb="11">
      <t>イ</t>
    </rPh>
    <rPh sb="27" eb="29">
      <t>ジュシ</t>
    </rPh>
    <phoneticPr fontId="4"/>
  </si>
  <si>
    <t>Low-E複層
Ar入
(断熱タイプ･
遮熱タイプ)
樹脂スペーサー</t>
    <rPh sb="27" eb="29">
      <t>ジュシ</t>
    </rPh>
    <phoneticPr fontId="4"/>
  </si>
  <si>
    <t>透明
3㎜+J12+3㎜
型
4㎜+J11+3㎜</t>
    <phoneticPr fontId="5"/>
  </si>
  <si>
    <t>透明
3㎜+J12+3㎜
型
4㎜+J11+3㎜</t>
    <phoneticPr fontId="5"/>
  </si>
  <si>
    <r>
      <t xml:space="preserve">透明
3㎜+A12+3㎜
型
4㎜+A11+3㎜
</t>
    </r>
    <r>
      <rPr>
        <sz val="8"/>
        <rFont val="メイリオ"/>
        <family val="3"/>
        <charset val="128"/>
      </rPr>
      <t>アルミスペーサー</t>
    </r>
    <rPh sb="0" eb="2">
      <t>トウメイ</t>
    </rPh>
    <rPh sb="14" eb="15">
      <t>カタ</t>
    </rPh>
    <phoneticPr fontId="5"/>
  </si>
  <si>
    <r>
      <t xml:space="preserve">透明
3㎜+J12+3㎜
型
4㎜+J11+3㎜
</t>
    </r>
    <r>
      <rPr>
        <sz val="8"/>
        <rFont val="メイリオ"/>
        <family val="3"/>
        <charset val="128"/>
      </rPr>
      <t>樹脂スペーサー</t>
    </r>
    <rPh sb="0" eb="2">
      <t>トウメイ</t>
    </rPh>
    <rPh sb="14" eb="15">
      <t>カタ</t>
    </rPh>
    <rPh sb="27" eb="29">
      <t>ジュシ</t>
    </rPh>
    <phoneticPr fontId="5"/>
  </si>
  <si>
    <t>Low-E複層
Ar入
(断熱タイプ･
遮熱タイプ)</t>
    <rPh sb="10" eb="11">
      <t>イ</t>
    </rPh>
    <phoneticPr fontId="4"/>
  </si>
  <si>
    <r>
      <t xml:space="preserve">透明
3㎜+A12+3㎜
型
4㎜+A11+3㎜
</t>
    </r>
    <r>
      <rPr>
        <sz val="8"/>
        <rFont val="メイリオ"/>
        <family val="3"/>
        <charset val="128"/>
      </rPr>
      <t>アルミスペーサー</t>
    </r>
    <phoneticPr fontId="4"/>
  </si>
  <si>
    <r>
      <t xml:space="preserve">透明
3㎜+J12+3㎜
型
4㎜+J11+3㎜
</t>
    </r>
    <r>
      <rPr>
        <sz val="8"/>
        <rFont val="メイリオ"/>
        <family val="3"/>
        <charset val="128"/>
      </rPr>
      <t>樹脂スペーサー</t>
    </r>
    <rPh sb="25" eb="27">
      <t>ジュシ</t>
    </rPh>
    <phoneticPr fontId="4"/>
  </si>
  <si>
    <t>Low-E複層
Ar入
(断熱タイプ･
遮熱タイプ)</t>
    <phoneticPr fontId="4"/>
  </si>
  <si>
    <t>Low-E複層
Ar入
(断熱タイプ･
遮熱タイプ)</t>
    <phoneticPr fontId="4"/>
  </si>
  <si>
    <r>
      <t xml:space="preserve">透明
3㎜+A12+3㎜
型
4㎜+A11+3㎜
</t>
    </r>
    <r>
      <rPr>
        <sz val="8"/>
        <rFont val="メイリオ"/>
        <family val="3"/>
        <charset val="128"/>
      </rPr>
      <t>アルミスペーサー</t>
    </r>
    <phoneticPr fontId="4"/>
  </si>
  <si>
    <t>小</t>
  </si>
  <si>
    <t>WB</t>
  </si>
  <si>
    <t>HB</t>
  </si>
  <si>
    <t>対象外</t>
  </si>
  <si>
    <t>省エネ基準</t>
  </si>
  <si>
    <t>ZEH</t>
  </si>
  <si>
    <t>Aグレード</t>
  </si>
  <si>
    <t>Sグレード</t>
  </si>
  <si>
    <t>※下記、価格表内の「大・中・小・極小」のサイズはＷＨ最小サイズで算出しております。</t>
    <rPh sb="1" eb="3">
      <t>カキ</t>
    </rPh>
    <rPh sb="4" eb="7">
      <t>カカクヒョウ</t>
    </rPh>
    <rPh sb="7" eb="8">
      <t>ナイ</t>
    </rPh>
    <rPh sb="10" eb="11">
      <t>ダイ</t>
    </rPh>
    <rPh sb="12" eb="13">
      <t>チュウ</t>
    </rPh>
    <rPh sb="14" eb="15">
      <t>ショウ</t>
    </rPh>
    <rPh sb="16" eb="18">
      <t>ゴクショウ</t>
    </rPh>
    <phoneticPr fontId="4"/>
  </si>
  <si>
    <t>※補助額については2022年12月時点での内容です。（公表価格は2023年1月～の価格を表示）</t>
    <rPh sb="1" eb="3">
      <t>ホジョ</t>
    </rPh>
    <rPh sb="3" eb="4">
      <t>ガク</t>
    </rPh>
    <rPh sb="13" eb="14">
      <t>ネン</t>
    </rPh>
    <rPh sb="16" eb="17">
      <t>ガツ</t>
    </rPh>
    <rPh sb="17" eb="19">
      <t>ジテン</t>
    </rPh>
    <rPh sb="21" eb="23">
      <t>ナイヨウ</t>
    </rPh>
    <phoneticPr fontId="4"/>
  </si>
  <si>
    <t>公表価格比</t>
    <rPh sb="0" eb="2">
      <t>コウヒョウ</t>
    </rPh>
    <rPh sb="2" eb="5">
      <t>カカクヒ</t>
    </rPh>
    <phoneticPr fontId="2"/>
  </si>
  <si>
    <t>（円・％）</t>
    <rPh sb="1" eb="2">
      <t>エン</t>
    </rPh>
    <phoneticPr fontId="4"/>
  </si>
  <si>
    <t>mm  　  Ｈ</t>
    <phoneticPr fontId="4"/>
  </si>
  <si>
    <t>ZEH</t>
    <phoneticPr fontId="4"/>
  </si>
  <si>
    <t>Uw1.9以下</t>
    <rPh sb="5" eb="7">
      <t>イカ</t>
    </rPh>
    <phoneticPr fontId="4"/>
  </si>
  <si>
    <t>Uw2.3以下</t>
  </si>
  <si>
    <t>Uw2.3以下</t>
    <rPh sb="5" eb="7">
      <t>イカ</t>
    </rPh>
    <phoneticPr fontId="4"/>
  </si>
  <si>
    <t>Uw3.5以下</t>
  </si>
  <si>
    <t>Uw3.5以下</t>
    <rPh sb="5" eb="7">
      <t>イカ</t>
    </rPh>
    <phoneticPr fontId="4"/>
  </si>
  <si>
    <t>省エネ基準</t>
    <rPh sb="0" eb="1">
      <t>ショウ</t>
    </rPh>
    <rPh sb="3" eb="5">
      <t>キジュン</t>
    </rPh>
    <phoneticPr fontId="4"/>
  </si>
  <si>
    <t>ZEHレベル</t>
    <phoneticPr fontId="4"/>
  </si>
  <si>
    <t>省エネ基準レベル</t>
    <rPh sb="0" eb="1">
      <t>ショウ</t>
    </rPh>
    <rPh sb="3" eb="5">
      <t>キジュン</t>
    </rPh>
    <phoneticPr fontId="2"/>
  </si>
  <si>
    <t>引違い窓（2枚建）クレセント仕様 ガラス入り完成品 販売価格表</t>
    <phoneticPr fontId="4"/>
  </si>
  <si>
    <t>引違い窓（2枚建）戸先錠仕様 ガラス入り完成品 販売価格表</t>
    <rPh sb="9" eb="12">
      <t>トサキジョウ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</si>
</sst>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0.0000"/>
    <numFmt numFmtId="177" formatCode="#,##0&quot;円&quot;"/>
    <numFmt numFmtId="178" formatCode="0_);[Red]\(0\)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6"/>
      <name val="メイリオ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b/>
      <sz val="10"/>
      <color rgb="FF00B05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rgb="FF00B050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73">
    <xf numFmtId="0" fontId="0" fillId="0" borderId="0" xfId="0">
      <alignment vertical="center"/>
    </xf>
    <xf numFmtId="0" fontId="0" fillId="4" borderId="0" xfId="0" applyFill="1">
      <alignment vertical="center"/>
    </xf>
    <xf numFmtId="0" fontId="8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5" borderId="0" xfId="0" applyFont="1" applyFill="1" applyProtection="1">
      <alignment vertical="center"/>
      <protection hidden="1"/>
    </xf>
    <xf numFmtId="0" fontId="10" fillId="4" borderId="0" xfId="0" applyFont="1" applyFill="1" applyProtection="1">
      <alignment vertical="center"/>
      <protection hidden="1"/>
    </xf>
    <xf numFmtId="0" fontId="10" fillId="6" borderId="0" xfId="0" applyFont="1" applyFill="1" applyProtection="1">
      <alignment vertical="center"/>
      <protection hidden="1"/>
    </xf>
    <xf numFmtId="176" fontId="10" fillId="4" borderId="0" xfId="0" applyNumberFormat="1" applyFont="1" applyFill="1" applyProtection="1">
      <alignment vertical="center"/>
      <protection hidden="1"/>
    </xf>
    <xf numFmtId="176" fontId="10" fillId="5" borderId="0" xfId="0" applyNumberFormat="1" applyFont="1" applyFill="1" applyProtection="1">
      <alignment vertical="center"/>
      <protection hidden="1"/>
    </xf>
    <xf numFmtId="176" fontId="10" fillId="6" borderId="0" xfId="0" applyNumberFormat="1" applyFont="1" applyFill="1" applyProtection="1">
      <alignment vertical="center"/>
      <protection hidden="1"/>
    </xf>
    <xf numFmtId="0" fontId="11" fillId="4" borderId="0" xfId="0" applyFont="1" applyFill="1" applyProtection="1">
      <alignment vertical="center"/>
      <protection hidden="1"/>
    </xf>
    <xf numFmtId="0" fontId="11" fillId="5" borderId="0" xfId="0" applyFont="1" applyFill="1" applyProtection="1">
      <alignment vertical="center"/>
      <protection hidden="1"/>
    </xf>
    <xf numFmtId="176" fontId="11" fillId="4" borderId="0" xfId="0" applyNumberFormat="1" applyFont="1" applyFill="1" applyProtection="1">
      <alignment vertical="center"/>
      <protection hidden="1"/>
    </xf>
    <xf numFmtId="176" fontId="11" fillId="5" borderId="0" xfId="0" applyNumberFormat="1" applyFont="1" applyFill="1" applyProtection="1">
      <alignment vertical="center"/>
      <protection hidden="1"/>
    </xf>
    <xf numFmtId="176" fontId="11" fillId="6" borderId="0" xfId="0" applyNumberFormat="1" applyFont="1" applyFill="1" applyProtection="1">
      <alignment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2" fillId="2" borderId="3" xfId="2" applyFont="1" applyFill="1" applyBorder="1" applyAlignment="1" applyProtection="1">
      <alignment horizontal="right" vertical="center" wrapText="1"/>
      <protection hidden="1"/>
    </xf>
    <xf numFmtId="0" fontId="12" fillId="2" borderId="4" xfId="2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Protection="1">
      <alignment vertical="center"/>
      <protection hidden="1"/>
    </xf>
    <xf numFmtId="0" fontId="12" fillId="2" borderId="8" xfId="2" applyFont="1" applyFill="1" applyBorder="1" applyAlignment="1" applyProtection="1">
      <alignment horizontal="left" vertical="center" wrapText="1"/>
      <protection hidden="1"/>
    </xf>
    <xf numFmtId="0" fontId="12" fillId="2" borderId="9" xfId="2" applyFont="1" applyFill="1" applyBorder="1" applyAlignment="1" applyProtection="1">
      <alignment horizontal="right" vertical="center" wrapText="1"/>
      <protection hidden="1"/>
    </xf>
    <xf numFmtId="6" fontId="12" fillId="0" borderId="13" xfId="2" applyNumberFormat="1" applyFont="1" applyBorder="1" applyAlignment="1" applyProtection="1">
      <alignment horizontal="right" vertical="center"/>
      <protection hidden="1"/>
    </xf>
    <xf numFmtId="6" fontId="12" fillId="0" borderId="14" xfId="2" applyNumberFormat="1" applyFont="1" applyBorder="1" applyAlignment="1" applyProtection="1">
      <alignment horizontal="right" vertical="center"/>
      <protection hidden="1"/>
    </xf>
    <xf numFmtId="6" fontId="12" fillId="0" borderId="15" xfId="2" applyNumberFormat="1" applyFont="1" applyBorder="1" applyAlignment="1" applyProtection="1">
      <alignment horizontal="right" vertical="center"/>
      <protection hidden="1"/>
    </xf>
    <xf numFmtId="6" fontId="12" fillId="0" borderId="16" xfId="2" applyNumberFormat="1" applyFont="1" applyBorder="1" applyAlignment="1" applyProtection="1">
      <alignment horizontal="right" vertical="center"/>
      <protection hidden="1"/>
    </xf>
    <xf numFmtId="6" fontId="12" fillId="0" borderId="2" xfId="2" applyNumberFormat="1" applyFont="1" applyBorder="1" applyAlignment="1" applyProtection="1">
      <alignment horizontal="right" vertical="center"/>
      <protection hidden="1"/>
    </xf>
    <xf numFmtId="6" fontId="12" fillId="0" borderId="5" xfId="2" applyNumberFormat="1" applyFont="1" applyBorder="1" applyAlignment="1" applyProtection="1">
      <alignment horizontal="right" vertical="center"/>
      <protection hidden="1"/>
    </xf>
    <xf numFmtId="6" fontId="14" fillId="3" borderId="21" xfId="2" applyNumberFormat="1" applyFont="1" applyFill="1" applyBorder="1" applyAlignment="1" applyProtection="1">
      <alignment horizontal="right" vertical="center"/>
      <protection hidden="1"/>
    </xf>
    <xf numFmtId="6" fontId="12" fillId="0" borderId="22" xfId="2" applyNumberFormat="1" applyFont="1" applyBorder="1" applyAlignment="1" applyProtection="1">
      <alignment horizontal="right" vertical="center"/>
      <protection hidden="1"/>
    </xf>
    <xf numFmtId="6" fontId="12" fillId="0" borderId="23" xfId="2" applyNumberFormat="1" applyFont="1" applyBorder="1" applyAlignment="1" applyProtection="1">
      <alignment horizontal="right" vertical="center"/>
      <protection hidden="1"/>
    </xf>
    <xf numFmtId="6" fontId="14" fillId="3" borderId="26" xfId="2" applyNumberFormat="1" applyFont="1" applyFill="1" applyBorder="1" applyAlignment="1" applyProtection="1">
      <alignment horizontal="right" vertical="center"/>
      <protection hidden="1"/>
    </xf>
    <xf numFmtId="6" fontId="12" fillId="0" borderId="27" xfId="2" applyNumberFormat="1" applyFont="1" applyBorder="1" applyAlignment="1" applyProtection="1">
      <alignment horizontal="right" vertical="center"/>
      <protection hidden="1"/>
    </xf>
    <xf numFmtId="6" fontId="14" fillId="3" borderId="28" xfId="2" applyNumberFormat="1" applyFont="1" applyFill="1" applyBorder="1" applyAlignment="1" applyProtection="1">
      <alignment horizontal="right" vertical="center"/>
      <protection hidden="1"/>
    </xf>
    <xf numFmtId="6" fontId="14" fillId="3" borderId="31" xfId="2" applyNumberFormat="1" applyFont="1" applyFill="1" applyBorder="1" applyAlignment="1" applyProtection="1">
      <alignment horizontal="right" vertical="center"/>
      <protection hidden="1"/>
    </xf>
    <xf numFmtId="6" fontId="12" fillId="0" borderId="32" xfId="2" applyNumberFormat="1" applyFont="1" applyBorder="1" applyAlignment="1" applyProtection="1">
      <alignment horizontal="right" vertical="center"/>
      <protection hidden="1"/>
    </xf>
    <xf numFmtId="6" fontId="14" fillId="3" borderId="33" xfId="2" applyNumberFormat="1" applyFont="1" applyFill="1" applyBorder="1" applyAlignment="1" applyProtection="1">
      <alignment horizontal="right" vertical="center"/>
      <protection hidden="1"/>
    </xf>
    <xf numFmtId="6" fontId="14" fillId="3" borderId="13" xfId="2" applyNumberFormat="1" applyFont="1" applyFill="1" applyBorder="1" applyAlignment="1" applyProtection="1">
      <alignment horizontal="right" vertical="center"/>
      <protection hidden="1"/>
    </xf>
    <xf numFmtId="6" fontId="14" fillId="3" borderId="15" xfId="2" applyNumberFormat="1" applyFont="1" applyFill="1" applyBorder="1" applyAlignment="1" applyProtection="1">
      <alignment horizontal="right" vertical="center"/>
      <protection hidden="1"/>
    </xf>
    <xf numFmtId="6" fontId="14" fillId="3" borderId="22" xfId="2" applyNumberFormat="1" applyFont="1" applyFill="1" applyBorder="1" applyAlignment="1" applyProtection="1">
      <alignment horizontal="right" vertical="center"/>
      <protection hidden="1"/>
    </xf>
    <xf numFmtId="6" fontId="14" fillId="3" borderId="23" xfId="2" applyNumberFormat="1" applyFont="1" applyFill="1" applyBorder="1" applyAlignment="1" applyProtection="1">
      <alignment horizontal="right" vertical="center"/>
      <protection hidden="1"/>
    </xf>
    <xf numFmtId="6" fontId="12" fillId="0" borderId="38" xfId="2" applyNumberFormat="1" applyFont="1" applyBorder="1" applyAlignment="1" applyProtection="1">
      <alignment horizontal="right" vertical="center"/>
      <protection hidden="1"/>
    </xf>
    <xf numFmtId="6" fontId="14" fillId="3" borderId="7" xfId="2" applyNumberFormat="1" applyFont="1" applyFill="1" applyBorder="1" applyAlignment="1" applyProtection="1">
      <alignment horizontal="right" vertical="center"/>
      <protection hidden="1"/>
    </xf>
    <xf numFmtId="6" fontId="14" fillId="3" borderId="10" xfId="2" applyNumberFormat="1" applyFont="1" applyFill="1" applyBorder="1" applyAlignment="1" applyProtection="1">
      <alignment horizontal="right" vertical="center"/>
      <protection hidden="1"/>
    </xf>
    <xf numFmtId="6" fontId="12" fillId="0" borderId="7" xfId="2" applyNumberFormat="1" applyFont="1" applyBorder="1" applyAlignment="1" applyProtection="1">
      <alignment horizontal="right" vertical="center"/>
      <protection hidden="1"/>
    </xf>
    <xf numFmtId="6" fontId="12" fillId="0" borderId="28" xfId="2" applyNumberFormat="1" applyFont="1" applyBorder="1" applyAlignment="1" applyProtection="1">
      <alignment horizontal="right" vertical="center"/>
      <protection hidden="1"/>
    </xf>
    <xf numFmtId="6" fontId="12" fillId="0" borderId="10" xfId="2" applyNumberFormat="1" applyFont="1" applyBorder="1" applyAlignment="1" applyProtection="1">
      <alignment horizontal="right" vertical="center"/>
      <protection hidden="1"/>
    </xf>
    <xf numFmtId="6" fontId="14" fillId="3" borderId="32" xfId="2" applyNumberFormat="1" applyFont="1" applyFill="1" applyBorder="1" applyAlignment="1" applyProtection="1">
      <alignment horizontal="right" vertical="center"/>
      <protection hidden="1"/>
    </xf>
    <xf numFmtId="6" fontId="14" fillId="3" borderId="44" xfId="2" applyNumberFormat="1" applyFont="1" applyFill="1" applyBorder="1" applyAlignment="1" applyProtection="1">
      <alignment horizontal="right" vertical="center"/>
      <protection hidden="1"/>
    </xf>
    <xf numFmtId="6" fontId="14" fillId="3" borderId="45" xfId="2" applyNumberFormat="1" applyFont="1" applyFill="1" applyBorder="1" applyAlignment="1" applyProtection="1">
      <alignment horizontal="right" vertical="center"/>
      <protection hidden="1"/>
    </xf>
    <xf numFmtId="6" fontId="14" fillId="3" borderId="46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Protection="1">
      <alignment vertical="center"/>
      <protection hidden="1"/>
    </xf>
    <xf numFmtId="6" fontId="15" fillId="0" borderId="16" xfId="2" applyNumberFormat="1" applyFont="1" applyBorder="1" applyAlignment="1" applyProtection="1">
      <alignment horizontal="right" vertical="center"/>
      <protection hidden="1"/>
    </xf>
    <xf numFmtId="6" fontId="15" fillId="0" borderId="2" xfId="2" applyNumberFormat="1" applyFont="1" applyBorder="1" applyAlignment="1" applyProtection="1">
      <alignment horizontal="right" vertical="center"/>
      <protection hidden="1"/>
    </xf>
    <xf numFmtId="6" fontId="15" fillId="0" borderId="5" xfId="2" applyNumberFormat="1" applyFont="1" applyBorder="1" applyAlignment="1" applyProtection="1">
      <alignment horizontal="right" vertical="center"/>
      <protection hidden="1"/>
    </xf>
    <xf numFmtId="6" fontId="15" fillId="3" borderId="21" xfId="2" applyNumberFormat="1" applyFont="1" applyFill="1" applyBorder="1" applyAlignment="1" applyProtection="1">
      <alignment horizontal="right" vertical="center"/>
      <protection hidden="1"/>
    </xf>
    <xf numFmtId="6" fontId="15" fillId="0" borderId="22" xfId="2" applyNumberFormat="1" applyFont="1" applyBorder="1" applyAlignment="1" applyProtection="1">
      <alignment horizontal="right" vertical="center"/>
      <protection hidden="1"/>
    </xf>
    <xf numFmtId="6" fontId="15" fillId="0" borderId="23" xfId="2" applyNumberFormat="1" applyFont="1" applyBorder="1" applyAlignment="1" applyProtection="1">
      <alignment horizontal="right" vertical="center"/>
      <protection hidden="1"/>
    </xf>
    <xf numFmtId="6" fontId="15" fillId="3" borderId="31" xfId="2" applyNumberFormat="1" applyFont="1" applyFill="1" applyBorder="1" applyAlignment="1" applyProtection="1">
      <alignment horizontal="right" vertical="center"/>
      <protection hidden="1"/>
    </xf>
    <xf numFmtId="6" fontId="15" fillId="0" borderId="32" xfId="2" applyNumberFormat="1" applyFont="1" applyBorder="1" applyAlignment="1" applyProtection="1">
      <alignment horizontal="right" vertical="center"/>
      <protection hidden="1"/>
    </xf>
    <xf numFmtId="6" fontId="15" fillId="3" borderId="33" xfId="2" applyNumberFormat="1" applyFont="1" applyFill="1" applyBorder="1" applyAlignment="1" applyProtection="1">
      <alignment horizontal="right" vertical="center"/>
      <protection hidden="1"/>
    </xf>
    <xf numFmtId="6" fontId="15" fillId="3" borderId="13" xfId="2" applyNumberFormat="1" applyFont="1" applyFill="1" applyBorder="1" applyAlignment="1" applyProtection="1">
      <alignment horizontal="right" vertical="center"/>
      <protection hidden="1"/>
    </xf>
    <xf numFmtId="6" fontId="15" fillId="0" borderId="14" xfId="2" applyNumberFormat="1" applyFont="1" applyBorder="1" applyAlignment="1" applyProtection="1">
      <alignment horizontal="right" vertical="center"/>
      <protection hidden="1"/>
    </xf>
    <xf numFmtId="6" fontId="15" fillId="3" borderId="15" xfId="2" applyNumberFormat="1" applyFont="1" applyFill="1" applyBorder="1" applyAlignment="1" applyProtection="1">
      <alignment horizontal="right" vertical="center"/>
      <protection hidden="1"/>
    </xf>
    <xf numFmtId="6" fontId="15" fillId="3" borderId="22" xfId="2" applyNumberFormat="1" applyFont="1" applyFill="1" applyBorder="1" applyAlignment="1" applyProtection="1">
      <alignment horizontal="right" vertical="center"/>
      <protection hidden="1"/>
    </xf>
    <xf numFmtId="6" fontId="15" fillId="3" borderId="23" xfId="2" applyNumberFormat="1" applyFont="1" applyFill="1" applyBorder="1" applyAlignment="1" applyProtection="1">
      <alignment horizontal="right" vertical="center"/>
      <protection hidden="1"/>
    </xf>
    <xf numFmtId="6" fontId="15" fillId="0" borderId="38" xfId="2" applyNumberFormat="1" applyFont="1" applyBorder="1" applyAlignment="1" applyProtection="1">
      <alignment horizontal="right" vertical="center"/>
      <protection hidden="1"/>
    </xf>
    <xf numFmtId="6" fontId="15" fillId="3" borderId="7" xfId="2" applyNumberFormat="1" applyFont="1" applyFill="1" applyBorder="1" applyAlignment="1" applyProtection="1">
      <alignment horizontal="right" vertical="center"/>
      <protection hidden="1"/>
    </xf>
    <xf numFmtId="6" fontId="15" fillId="0" borderId="7" xfId="2" applyNumberFormat="1" applyFont="1" applyBorder="1" applyAlignment="1" applyProtection="1">
      <alignment horizontal="right" vertical="center"/>
      <protection hidden="1"/>
    </xf>
    <xf numFmtId="6" fontId="15" fillId="3" borderId="10" xfId="2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protection hidden="1"/>
    </xf>
    <xf numFmtId="0" fontId="17" fillId="0" borderId="0" xfId="0" applyFont="1" applyProtection="1">
      <alignment vertical="center"/>
      <protection hidden="1"/>
    </xf>
    <xf numFmtId="0" fontId="18" fillId="6" borderId="51" xfId="0" applyFont="1" applyFill="1" applyBorder="1" applyAlignment="1" applyProtection="1">
      <alignment horizontal="center" vertical="center"/>
      <protection hidden="1"/>
    </xf>
    <xf numFmtId="177" fontId="18" fillId="6" borderId="59" xfId="1" applyNumberFormat="1" applyFont="1" applyFill="1" applyBorder="1" applyAlignment="1" applyProtection="1">
      <alignment vertical="center"/>
      <protection hidden="1"/>
    </xf>
    <xf numFmtId="177" fontId="18" fillId="6" borderId="60" xfId="1" applyNumberFormat="1" applyFont="1" applyFill="1" applyBorder="1" applyProtection="1">
      <alignment vertical="center"/>
      <protection hidden="1"/>
    </xf>
    <xf numFmtId="177" fontId="18" fillId="6" borderId="59" xfId="1" applyNumberFormat="1" applyFont="1" applyFill="1" applyBorder="1" applyProtection="1">
      <alignment vertical="center"/>
      <protection hidden="1"/>
    </xf>
    <xf numFmtId="0" fontId="18" fillId="5" borderId="52" xfId="0" applyFont="1" applyFill="1" applyBorder="1" applyAlignment="1" applyProtection="1">
      <alignment horizontal="center" vertical="center"/>
      <protection hidden="1"/>
    </xf>
    <xf numFmtId="177" fontId="18" fillId="5" borderId="61" xfId="1" applyNumberFormat="1" applyFont="1" applyFill="1" applyBorder="1" applyAlignment="1" applyProtection="1">
      <alignment vertical="center"/>
      <protection hidden="1"/>
    </xf>
    <xf numFmtId="177" fontId="18" fillId="5" borderId="62" xfId="1" applyNumberFormat="1" applyFont="1" applyFill="1" applyBorder="1" applyProtection="1">
      <alignment vertical="center"/>
      <protection hidden="1"/>
    </xf>
    <xf numFmtId="177" fontId="18" fillId="5" borderId="61" xfId="1" applyNumberFormat="1" applyFont="1" applyFill="1" applyBorder="1" applyProtection="1">
      <alignment vertical="center"/>
      <protection hidden="1"/>
    </xf>
    <xf numFmtId="0" fontId="18" fillId="4" borderId="52" xfId="0" applyFont="1" applyFill="1" applyBorder="1" applyAlignment="1" applyProtection="1">
      <alignment horizontal="center" vertical="center"/>
      <protection hidden="1"/>
    </xf>
    <xf numFmtId="177" fontId="18" fillId="4" borderId="61" xfId="1" applyNumberFormat="1" applyFont="1" applyFill="1" applyBorder="1" applyAlignment="1" applyProtection="1">
      <alignment vertical="center"/>
      <protection hidden="1"/>
    </xf>
    <xf numFmtId="177" fontId="18" fillId="4" borderId="62" xfId="1" applyNumberFormat="1" applyFont="1" applyFill="1" applyBorder="1" applyProtection="1">
      <alignment vertical="center"/>
      <protection hidden="1"/>
    </xf>
    <xf numFmtId="177" fontId="18" fillId="4" borderId="61" xfId="1" applyNumberFormat="1" applyFont="1" applyFill="1" applyBorder="1" applyProtection="1">
      <alignment vertical="center"/>
      <protection hidden="1"/>
    </xf>
    <xf numFmtId="0" fontId="18" fillId="0" borderId="54" xfId="0" applyFont="1" applyBorder="1" applyAlignment="1" applyProtection="1">
      <alignment horizontal="center" vertical="center"/>
      <protection hidden="1"/>
    </xf>
    <xf numFmtId="177" fontId="18" fillId="0" borderId="57" xfId="1" applyNumberFormat="1" applyFont="1" applyBorder="1" applyAlignment="1" applyProtection="1">
      <alignment vertical="center"/>
      <protection hidden="1"/>
    </xf>
    <xf numFmtId="177" fontId="18" fillId="0" borderId="58" xfId="1" applyNumberFormat="1" applyFont="1" applyBorder="1" applyProtection="1">
      <alignment vertical="center"/>
      <protection hidden="1"/>
    </xf>
    <xf numFmtId="177" fontId="18" fillId="0" borderId="57" xfId="1" applyNumberFormat="1" applyFont="1" applyBorder="1" applyProtection="1">
      <alignment vertical="center"/>
      <protection hidden="1"/>
    </xf>
    <xf numFmtId="0" fontId="12" fillId="7" borderId="3" xfId="2" applyFont="1" applyFill="1" applyBorder="1" applyAlignment="1" applyProtection="1">
      <alignment horizontal="right" vertical="center" shrinkToFit="1"/>
      <protection hidden="1"/>
    </xf>
    <xf numFmtId="0" fontId="12" fillId="7" borderId="4" xfId="2" applyFont="1" applyFill="1" applyBorder="1" applyAlignment="1" applyProtection="1">
      <alignment horizontal="right" vertical="center" shrinkToFit="1"/>
      <protection hidden="1"/>
    </xf>
    <xf numFmtId="0" fontId="12" fillId="7" borderId="8" xfId="2" applyFont="1" applyFill="1" applyBorder="1" applyAlignment="1" applyProtection="1">
      <alignment horizontal="left" vertical="center" shrinkToFit="1"/>
      <protection hidden="1"/>
    </xf>
    <xf numFmtId="0" fontId="12" fillId="7" borderId="9" xfId="2" applyFont="1" applyFill="1" applyBorder="1" applyAlignment="1" applyProtection="1">
      <alignment horizontal="right" vertical="center" shrinkToFit="1"/>
      <protection hidden="1"/>
    </xf>
    <xf numFmtId="6" fontId="21" fillId="0" borderId="13" xfId="2" applyNumberFormat="1" applyFont="1" applyBorder="1" applyAlignment="1" applyProtection="1">
      <alignment horizontal="right" vertical="center" shrinkToFit="1"/>
      <protection hidden="1"/>
    </xf>
    <xf numFmtId="6" fontId="21" fillId="4" borderId="14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15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21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22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23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26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27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27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28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13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14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15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22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23" xfId="2" applyNumberFormat="1" applyFont="1" applyFill="1" applyBorder="1" applyAlignment="1" applyProtection="1">
      <alignment horizontal="right" vertical="center" shrinkToFit="1"/>
      <protection hidden="1"/>
    </xf>
    <xf numFmtId="6" fontId="21" fillId="8" borderId="38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7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7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10" xfId="2" applyNumberFormat="1" applyFont="1" applyFill="1" applyBorder="1" applyAlignment="1" applyProtection="1">
      <alignment horizontal="right" vertical="center" shrinkToFit="1"/>
      <protection hidden="1"/>
    </xf>
    <xf numFmtId="6" fontId="21" fillId="8" borderId="10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31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32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32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33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44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45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46" xfId="2" applyNumberFormat="1" applyFont="1" applyFill="1" applyBorder="1" applyAlignment="1" applyProtection="1">
      <alignment horizontal="right" vertical="center" shrinkToFit="1"/>
      <protection hidden="1"/>
    </xf>
    <xf numFmtId="0" fontId="7" fillId="0" borderId="49" xfId="0" applyFont="1" applyBorder="1" applyAlignment="1" applyProtection="1">
      <alignment vertical="center" shrinkToFit="1"/>
      <protection hidden="1"/>
    </xf>
    <xf numFmtId="0" fontId="10" fillId="8" borderId="0" xfId="0" applyFont="1" applyFill="1" applyProtection="1">
      <alignment vertical="center"/>
      <protection hidden="1"/>
    </xf>
    <xf numFmtId="0" fontId="18" fillId="8" borderId="0" xfId="0" applyFont="1" applyFill="1" applyAlignment="1" applyProtection="1">
      <alignment horizontal="left"/>
      <protection hidden="1"/>
    </xf>
    <xf numFmtId="0" fontId="6" fillId="8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horizontal="left"/>
      <protection hidden="1"/>
    </xf>
    <xf numFmtId="0" fontId="23" fillId="8" borderId="0" xfId="0" applyFont="1" applyFill="1" applyAlignment="1" applyProtection="1">
      <alignment horizontal="left"/>
      <protection hidden="1"/>
    </xf>
    <xf numFmtId="0" fontId="18" fillId="8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19" fillId="8" borderId="0" xfId="0" applyFont="1" applyFill="1" applyAlignment="1" applyProtection="1">
      <alignment vertical="center" shrinkToFit="1"/>
      <protection hidden="1"/>
    </xf>
    <xf numFmtId="0" fontId="19" fillId="8" borderId="0" xfId="0" applyFont="1" applyFill="1" applyAlignment="1" applyProtection="1">
      <alignment horizontal="right" vertical="center"/>
      <protection hidden="1"/>
    </xf>
    <xf numFmtId="0" fontId="6" fillId="0" borderId="0" xfId="0" applyFont="1" applyAlignment="1">
      <alignment horizontal="left"/>
    </xf>
    <xf numFmtId="0" fontId="19" fillId="0" borderId="0" xfId="0" applyFont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30" fillId="0" borderId="58" xfId="0" applyFont="1" applyBorder="1" applyAlignment="1" applyProtection="1">
      <alignment horizontal="center" vertical="center" shrinkToFit="1"/>
      <protection hidden="1"/>
    </xf>
    <xf numFmtId="0" fontId="30" fillId="0" borderId="57" xfId="0" applyFont="1" applyBorder="1" applyAlignment="1" applyProtection="1">
      <alignment horizontal="center" vertical="center" shrinkToFit="1"/>
      <protection hidden="1"/>
    </xf>
    <xf numFmtId="38" fontId="30" fillId="0" borderId="76" xfId="1" applyFont="1" applyFill="1" applyBorder="1" applyAlignment="1" applyProtection="1">
      <alignment horizontal="center" vertical="center" shrinkToFit="1"/>
      <protection hidden="1"/>
    </xf>
    <xf numFmtId="0" fontId="30" fillId="0" borderId="59" xfId="0" applyFont="1" applyBorder="1" applyAlignment="1" applyProtection="1">
      <alignment horizontal="center" vertical="center" shrinkToFit="1"/>
      <protection hidden="1"/>
    </xf>
    <xf numFmtId="38" fontId="30" fillId="0" borderId="60" xfId="1" applyFont="1" applyFill="1" applyBorder="1" applyAlignment="1" applyProtection="1">
      <alignment horizontal="center" vertical="center" shrinkToFit="1"/>
      <protection hidden="1"/>
    </xf>
    <xf numFmtId="38" fontId="30" fillId="0" borderId="62" xfId="1" applyFont="1" applyFill="1" applyBorder="1" applyAlignment="1" applyProtection="1">
      <alignment horizontal="center" vertical="center" shrinkToFit="1"/>
      <protection hidden="1"/>
    </xf>
    <xf numFmtId="0" fontId="30" fillId="0" borderId="61" xfId="0" applyFont="1" applyBorder="1" applyAlignment="1" applyProtection="1">
      <alignment horizontal="center" vertical="center" shrinkToFit="1"/>
      <protection hidden="1"/>
    </xf>
    <xf numFmtId="38" fontId="30" fillId="0" borderId="77" xfId="1" applyFont="1" applyFill="1" applyBorder="1" applyAlignment="1" applyProtection="1">
      <alignment horizontal="center" vertical="center" shrinkToFit="1"/>
      <protection hidden="1"/>
    </xf>
    <xf numFmtId="38" fontId="30" fillId="0" borderId="58" xfId="1" applyFont="1" applyFill="1" applyBorder="1" applyAlignment="1" applyProtection="1">
      <alignment horizontal="center" vertical="center" shrinkToFit="1"/>
      <protection hidden="1"/>
    </xf>
    <xf numFmtId="38" fontId="30" fillId="0" borderId="64" xfId="1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Protection="1">
      <alignment vertical="center"/>
      <protection hidden="1"/>
    </xf>
    <xf numFmtId="0" fontId="18" fillId="0" borderId="0" xfId="0" applyFont="1" applyAlignment="1">
      <alignment horizontal="left"/>
    </xf>
    <xf numFmtId="0" fontId="7" fillId="0" borderId="48" xfId="0" applyFont="1" applyBorder="1" applyAlignment="1" applyProtection="1">
      <alignment horizontal="left" vertical="center" shrinkToFit="1"/>
      <protection hidden="1"/>
    </xf>
    <xf numFmtId="0" fontId="10" fillId="8" borderId="13" xfId="0" applyFont="1" applyFill="1" applyBorder="1" applyProtection="1">
      <alignment vertical="center"/>
      <protection hidden="1"/>
    </xf>
    <xf numFmtId="0" fontId="19" fillId="8" borderId="0" xfId="0" applyFont="1" applyFill="1" applyAlignment="1" applyProtection="1">
      <alignment horizontal="left" vertical="center" shrinkToFit="1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31" fillId="2" borderId="3" xfId="2" applyFont="1" applyFill="1" applyBorder="1" applyAlignment="1" applyProtection="1">
      <alignment horizontal="center" vertical="center" wrapText="1"/>
      <protection hidden="1"/>
    </xf>
    <xf numFmtId="0" fontId="31" fillId="2" borderId="4" xfId="2" applyFont="1" applyFill="1" applyBorder="1" applyAlignment="1" applyProtection="1">
      <alignment horizontal="right" vertical="center" wrapText="1"/>
      <protection hidden="1"/>
    </xf>
    <xf numFmtId="0" fontId="21" fillId="0" borderId="0" xfId="4" applyFont="1" applyProtection="1">
      <alignment vertical="center"/>
      <protection hidden="1"/>
    </xf>
    <xf numFmtId="0" fontId="31" fillId="2" borderId="8" xfId="2" applyFont="1" applyFill="1" applyBorder="1" applyAlignment="1" applyProtection="1">
      <alignment horizontal="left" vertical="center" wrapText="1"/>
      <protection hidden="1"/>
    </xf>
    <xf numFmtId="0" fontId="31" fillId="2" borderId="9" xfId="2" applyFont="1" applyFill="1" applyBorder="1" applyAlignment="1" applyProtection="1">
      <alignment horizontal="center" vertical="center" wrapText="1"/>
      <protection hidden="1"/>
    </xf>
    <xf numFmtId="5" fontId="31" fillId="0" borderId="17" xfId="2" applyNumberFormat="1" applyFont="1" applyBorder="1" applyAlignment="1" applyProtection="1">
      <alignment horizontal="right" vertical="center"/>
      <protection hidden="1"/>
    </xf>
    <xf numFmtId="5" fontId="31" fillId="0" borderId="14" xfId="2" applyNumberFormat="1" applyFont="1" applyBorder="1" applyAlignment="1" applyProtection="1">
      <alignment horizontal="right" vertical="center"/>
      <protection hidden="1"/>
    </xf>
    <xf numFmtId="5" fontId="31" fillId="0" borderId="15" xfId="2" applyNumberFormat="1" applyFont="1" applyBorder="1" applyAlignment="1" applyProtection="1">
      <alignment horizontal="right" vertical="center"/>
      <protection hidden="1"/>
    </xf>
    <xf numFmtId="5" fontId="31" fillId="0" borderId="1" xfId="2" applyNumberFormat="1" applyFont="1" applyBorder="1" applyAlignment="1" applyProtection="1">
      <alignment horizontal="right" vertical="center"/>
      <protection hidden="1"/>
    </xf>
    <xf numFmtId="5" fontId="31" fillId="0" borderId="2" xfId="2" applyNumberFormat="1" applyFont="1" applyBorder="1" applyAlignment="1" applyProtection="1">
      <alignment horizontal="right" vertical="center"/>
      <protection hidden="1"/>
    </xf>
    <xf numFmtId="5" fontId="31" fillId="0" borderId="5" xfId="2" applyNumberFormat="1" applyFont="1" applyBorder="1" applyAlignment="1" applyProtection="1">
      <alignment horizontal="right" vertical="center"/>
      <protection hidden="1"/>
    </xf>
    <xf numFmtId="5" fontId="31" fillId="0" borderId="92" xfId="2" applyNumberFormat="1" applyFont="1" applyBorder="1" applyAlignment="1" applyProtection="1">
      <alignment horizontal="right" vertical="center"/>
      <protection hidden="1"/>
    </xf>
    <xf numFmtId="5" fontId="31" fillId="0" borderId="22" xfId="2" applyNumberFormat="1" applyFont="1" applyBorder="1" applyAlignment="1" applyProtection="1">
      <alignment horizontal="right" vertical="center"/>
      <protection hidden="1"/>
    </xf>
    <xf numFmtId="5" fontId="31" fillId="0" borderId="23" xfId="2" applyNumberFormat="1" applyFont="1" applyBorder="1" applyAlignment="1" applyProtection="1">
      <alignment horizontal="right" vertical="center"/>
      <protection hidden="1"/>
    </xf>
    <xf numFmtId="5" fontId="32" fillId="3" borderId="93" xfId="2" applyNumberFormat="1" applyFont="1" applyFill="1" applyBorder="1" applyAlignment="1" applyProtection="1">
      <alignment horizontal="right" vertical="center"/>
      <protection hidden="1"/>
    </xf>
    <xf numFmtId="5" fontId="31" fillId="0" borderId="32" xfId="2" applyNumberFormat="1" applyFont="1" applyBorder="1" applyAlignment="1" applyProtection="1">
      <alignment horizontal="right" vertical="center"/>
      <protection hidden="1"/>
    </xf>
    <xf numFmtId="5" fontId="32" fillId="3" borderId="33" xfId="2" applyNumberFormat="1" applyFont="1" applyFill="1" applyBorder="1" applyAlignment="1" applyProtection="1">
      <alignment horizontal="right" vertical="center"/>
      <protection hidden="1"/>
    </xf>
    <xf numFmtId="5" fontId="32" fillId="3" borderId="17" xfId="2" applyNumberFormat="1" applyFont="1" applyFill="1" applyBorder="1" applyAlignment="1" applyProtection="1">
      <alignment horizontal="right" vertical="center"/>
      <protection hidden="1"/>
    </xf>
    <xf numFmtId="5" fontId="32" fillId="3" borderId="15" xfId="2" applyNumberFormat="1" applyFont="1" applyFill="1" applyBorder="1" applyAlignment="1" applyProtection="1">
      <alignment horizontal="right" vertical="center"/>
      <protection hidden="1"/>
    </xf>
    <xf numFmtId="5" fontId="32" fillId="3" borderId="92" xfId="2" applyNumberFormat="1" applyFont="1" applyFill="1" applyBorder="1" applyAlignment="1" applyProtection="1">
      <alignment horizontal="right" vertical="center"/>
      <protection hidden="1"/>
    </xf>
    <xf numFmtId="5" fontId="32" fillId="3" borderId="22" xfId="2" applyNumberFormat="1" applyFont="1" applyFill="1" applyBorder="1" applyAlignment="1" applyProtection="1">
      <alignment horizontal="right" vertical="center"/>
      <protection hidden="1"/>
    </xf>
    <xf numFmtId="5" fontId="32" fillId="3" borderId="23" xfId="2" applyNumberFormat="1" applyFont="1" applyFill="1" applyBorder="1" applyAlignment="1" applyProtection="1">
      <alignment horizontal="right" vertical="center"/>
      <protection hidden="1"/>
    </xf>
    <xf numFmtId="5" fontId="31" fillId="0" borderId="6" xfId="2" applyNumberFormat="1" applyFont="1" applyBorder="1" applyAlignment="1" applyProtection="1">
      <alignment horizontal="right" vertical="center"/>
      <protection hidden="1"/>
    </xf>
    <xf numFmtId="5" fontId="32" fillId="3" borderId="7" xfId="2" applyNumberFormat="1" applyFont="1" applyFill="1" applyBorder="1" applyAlignment="1" applyProtection="1">
      <alignment horizontal="right" vertical="center"/>
      <protection hidden="1"/>
    </xf>
    <xf numFmtId="5" fontId="32" fillId="3" borderId="10" xfId="2" applyNumberFormat="1" applyFont="1" applyFill="1" applyBorder="1" applyAlignment="1" applyProtection="1">
      <alignment horizontal="right" vertical="center"/>
      <protection hidden="1"/>
    </xf>
    <xf numFmtId="5" fontId="31" fillId="0" borderId="7" xfId="2" applyNumberFormat="1" applyFont="1" applyBorder="1" applyAlignment="1" applyProtection="1">
      <alignment horizontal="right" vertical="center"/>
      <protection hidden="1"/>
    </xf>
    <xf numFmtId="5" fontId="31" fillId="0" borderId="10" xfId="2" applyNumberFormat="1" applyFont="1" applyBorder="1" applyAlignment="1" applyProtection="1">
      <alignment horizontal="right" vertical="center"/>
      <protection hidden="1"/>
    </xf>
    <xf numFmtId="5" fontId="32" fillId="3" borderId="40" xfId="2" applyNumberFormat="1" applyFont="1" applyFill="1" applyBorder="1" applyAlignment="1" applyProtection="1">
      <alignment horizontal="right" vertical="center"/>
      <protection hidden="1"/>
    </xf>
    <xf numFmtId="5" fontId="31" fillId="0" borderId="27" xfId="2" applyNumberFormat="1" applyFont="1" applyBorder="1" applyAlignment="1" applyProtection="1">
      <alignment horizontal="right" vertical="center"/>
      <protection hidden="1"/>
    </xf>
    <xf numFmtId="5" fontId="32" fillId="3" borderId="28" xfId="2" applyNumberFormat="1" applyFont="1" applyFill="1" applyBorder="1" applyAlignment="1" applyProtection="1">
      <alignment horizontal="right" vertical="center"/>
      <protection hidden="1"/>
    </xf>
    <xf numFmtId="5" fontId="32" fillId="3" borderId="94" xfId="2" applyNumberFormat="1" applyFont="1" applyFill="1" applyBorder="1" applyAlignment="1" applyProtection="1">
      <alignment horizontal="right" vertical="center"/>
      <protection hidden="1"/>
    </xf>
    <xf numFmtId="5" fontId="31" fillId="0" borderId="45" xfId="2" applyNumberFormat="1" applyFont="1" applyBorder="1" applyAlignment="1" applyProtection="1">
      <alignment horizontal="right" vertical="center"/>
      <protection hidden="1"/>
    </xf>
    <xf numFmtId="5" fontId="32" fillId="3" borderId="46" xfId="2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5" fontId="31" fillId="0" borderId="16" xfId="2" applyNumberFormat="1" applyFont="1" applyBorder="1" applyAlignment="1" applyProtection="1">
      <alignment horizontal="right" vertical="center"/>
      <protection hidden="1"/>
    </xf>
    <xf numFmtId="5" fontId="32" fillId="3" borderId="4" xfId="2" applyNumberFormat="1" applyFont="1" applyFill="1" applyBorder="1" applyAlignment="1" applyProtection="1">
      <alignment horizontal="right" vertical="center"/>
      <protection hidden="1"/>
    </xf>
    <xf numFmtId="5" fontId="31" fillId="0" borderId="21" xfId="2" applyNumberFormat="1" applyFont="1" applyBorder="1" applyAlignment="1" applyProtection="1">
      <alignment horizontal="right" vertical="center"/>
      <protection hidden="1"/>
    </xf>
    <xf numFmtId="5" fontId="31" fillId="0" borderId="20" xfId="2" applyNumberFormat="1" applyFont="1" applyBorder="1" applyAlignment="1" applyProtection="1">
      <alignment horizontal="right" vertical="center"/>
      <protection hidden="1"/>
    </xf>
    <xf numFmtId="5" fontId="31" fillId="0" borderId="97" xfId="2" applyNumberFormat="1" applyFont="1" applyBorder="1" applyAlignment="1" applyProtection="1">
      <alignment horizontal="right" vertical="center"/>
      <protection hidden="1"/>
    </xf>
    <xf numFmtId="5" fontId="32" fillId="3" borderId="96" xfId="2" applyNumberFormat="1" applyFont="1" applyFill="1" applyBorder="1" applyAlignment="1" applyProtection="1">
      <alignment horizontal="right" vertical="center"/>
      <protection hidden="1"/>
    </xf>
    <xf numFmtId="5" fontId="31" fillId="0" borderId="44" xfId="2" applyNumberFormat="1" applyFont="1" applyBorder="1" applyAlignment="1" applyProtection="1">
      <alignment horizontal="right" vertical="center"/>
      <protection hidden="1"/>
    </xf>
    <xf numFmtId="5" fontId="32" fillId="3" borderId="43" xfId="2" applyNumberFormat="1" applyFont="1" applyFill="1" applyBorder="1" applyAlignment="1" applyProtection="1">
      <alignment horizontal="right" vertical="center"/>
      <protection hidden="1"/>
    </xf>
    <xf numFmtId="5" fontId="31" fillId="0" borderId="100" xfId="2" applyNumberFormat="1" applyFont="1" applyBorder="1" applyAlignment="1" applyProtection="1">
      <alignment horizontal="right" vertical="center"/>
      <protection hidden="1"/>
    </xf>
    <xf numFmtId="5" fontId="32" fillId="3" borderId="99" xfId="2" applyNumberFormat="1" applyFont="1" applyFill="1" applyBorder="1" applyAlignment="1" applyProtection="1">
      <alignment horizontal="right" vertical="center"/>
      <protection hidden="1"/>
    </xf>
    <xf numFmtId="5" fontId="32" fillId="3" borderId="38" xfId="2" applyNumberFormat="1" applyFont="1" applyFill="1" applyBorder="1" applyAlignment="1" applyProtection="1">
      <alignment horizontal="right" vertical="center"/>
      <protection hidden="1"/>
    </xf>
    <xf numFmtId="5" fontId="31" fillId="0" borderId="13" xfId="2" applyNumberFormat="1" applyFont="1" applyBorder="1" applyAlignment="1" applyProtection="1">
      <alignment horizontal="right" vertical="center"/>
      <protection hidden="1"/>
    </xf>
    <xf numFmtId="5" fontId="32" fillId="3" borderId="20" xfId="2" applyNumberFormat="1" applyFont="1" applyFill="1" applyBorder="1" applyAlignment="1" applyProtection="1">
      <alignment horizontal="right" vertical="center"/>
      <protection hidden="1"/>
    </xf>
    <xf numFmtId="5" fontId="31" fillId="0" borderId="38" xfId="2" applyNumberFormat="1" applyFont="1" applyBorder="1" applyAlignment="1" applyProtection="1">
      <alignment horizontal="right" vertical="center"/>
      <protection hidden="1"/>
    </xf>
    <xf numFmtId="5" fontId="32" fillId="3" borderId="37" xfId="2" applyNumberFormat="1" applyFont="1" applyFill="1" applyBorder="1" applyAlignment="1" applyProtection="1">
      <alignment horizontal="right" vertical="center"/>
      <protection hidden="1"/>
    </xf>
    <xf numFmtId="5" fontId="32" fillId="3" borderId="35" xfId="2" applyNumberFormat="1" applyFont="1" applyFill="1" applyBorder="1" applyAlignment="1" applyProtection="1">
      <alignment horizontal="right" vertical="center"/>
      <protection hidden="1"/>
    </xf>
    <xf numFmtId="5" fontId="32" fillId="3" borderId="26" xfId="2" applyNumberFormat="1" applyFont="1" applyFill="1" applyBorder="1" applyAlignment="1" applyProtection="1">
      <alignment horizontal="right" vertical="center"/>
      <protection hidden="1"/>
    </xf>
    <xf numFmtId="5" fontId="32" fillId="3" borderId="25" xfId="2" applyNumberFormat="1" applyFont="1" applyFill="1" applyBorder="1" applyAlignment="1" applyProtection="1">
      <alignment horizontal="right" vertical="center"/>
      <protection hidden="1"/>
    </xf>
    <xf numFmtId="5" fontId="31" fillId="0" borderId="4" xfId="2" applyNumberFormat="1" applyFont="1" applyBorder="1" applyAlignment="1" applyProtection="1">
      <alignment horizontal="right" vertical="center"/>
      <protection hidden="1"/>
    </xf>
    <xf numFmtId="5" fontId="31" fillId="0" borderId="37" xfId="2" applyNumberFormat="1" applyFont="1" applyBorder="1" applyAlignment="1" applyProtection="1">
      <alignment horizontal="right" vertical="center"/>
      <protection hidden="1"/>
    </xf>
    <xf numFmtId="5" fontId="31" fillId="0" borderId="35" xfId="2" applyNumberFormat="1" applyFont="1" applyBorder="1" applyAlignment="1" applyProtection="1">
      <alignment horizontal="right" vertical="center"/>
      <protection hidden="1"/>
    </xf>
    <xf numFmtId="5" fontId="31" fillId="0" borderId="25" xfId="2" applyNumberFormat="1" applyFont="1" applyBorder="1" applyAlignment="1" applyProtection="1">
      <alignment horizontal="right" vertical="center"/>
      <protection hidden="1"/>
    </xf>
    <xf numFmtId="0" fontId="31" fillId="0" borderId="0" xfId="2" applyFont="1" applyAlignment="1" applyProtection="1">
      <alignment horizontal="center" vertical="center" wrapText="1"/>
      <protection hidden="1"/>
    </xf>
    <xf numFmtId="5" fontId="31" fillId="0" borderId="0" xfId="2" applyNumberFormat="1" applyFont="1" applyAlignment="1" applyProtection="1">
      <alignment horizontal="right" vertical="center"/>
      <protection hidden="1"/>
    </xf>
    <xf numFmtId="0" fontId="0" fillId="8" borderId="0" xfId="0" applyFill="1">
      <alignment vertical="center"/>
    </xf>
    <xf numFmtId="0" fontId="7" fillId="9" borderId="65" xfId="0" applyFont="1" applyFill="1" applyBorder="1" applyAlignment="1" applyProtection="1">
      <alignment horizontal="center" vertical="center" shrinkToFit="1"/>
      <protection hidden="1"/>
    </xf>
    <xf numFmtId="38" fontId="7" fillId="9" borderId="65" xfId="1" applyFont="1" applyFill="1" applyBorder="1" applyAlignment="1" applyProtection="1">
      <alignment horizontal="center" vertical="center" shrinkToFit="1"/>
      <protection hidden="1"/>
    </xf>
    <xf numFmtId="38" fontId="10" fillId="0" borderId="0" xfId="0" applyNumberFormat="1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178" fontId="0" fillId="0" borderId="0" xfId="0" applyNumberFormat="1">
      <alignment vertical="center"/>
    </xf>
    <xf numFmtId="178" fontId="10" fillId="0" borderId="0" xfId="0" applyNumberFormat="1" applyFont="1" applyProtection="1">
      <alignment vertical="center"/>
      <protection hidden="1"/>
    </xf>
    <xf numFmtId="178" fontId="31" fillId="0" borderId="0" xfId="2" applyNumberFormat="1" applyFont="1" applyAlignment="1" applyProtection="1">
      <alignment horizontal="center" vertical="center" wrapText="1"/>
      <protection hidden="1"/>
    </xf>
    <xf numFmtId="178" fontId="21" fillId="0" borderId="0" xfId="4" applyNumberFormat="1" applyFont="1" applyProtection="1">
      <alignment vertical="center"/>
      <protection hidden="1"/>
    </xf>
    <xf numFmtId="0" fontId="19" fillId="8" borderId="68" xfId="0" applyFont="1" applyFill="1" applyBorder="1" applyAlignment="1" applyProtection="1">
      <alignment vertical="center" shrinkToFit="1"/>
      <protection hidden="1"/>
    </xf>
    <xf numFmtId="0" fontId="11" fillId="6" borderId="0" xfId="0" applyFont="1" applyFill="1" applyProtection="1">
      <alignment vertical="center"/>
      <protection hidden="1"/>
    </xf>
    <xf numFmtId="38" fontId="7" fillId="0" borderId="0" xfId="1" applyFont="1" applyFill="1" applyBorder="1" applyAlignment="1" applyProtection="1">
      <alignment horizontal="right" vertical="center" shrinkToFit="1"/>
      <protection hidden="1"/>
    </xf>
    <xf numFmtId="178" fontId="31" fillId="0" borderId="0" xfId="2" applyNumberFormat="1" applyFont="1" applyAlignment="1" applyProtection="1">
      <alignment horizontal="right" vertical="center"/>
      <protection hidden="1"/>
    </xf>
    <xf numFmtId="0" fontId="7" fillId="0" borderId="18" xfId="0" applyFont="1" applyBorder="1" applyAlignment="1" applyProtection="1">
      <alignment horizontal="center" vertical="center" shrinkToFit="1"/>
      <protection hidden="1"/>
    </xf>
    <xf numFmtId="0" fontId="18" fillId="8" borderId="0" xfId="0" applyFont="1" applyFill="1" applyAlignment="1">
      <alignment horizontal="left" vertical="center"/>
    </xf>
    <xf numFmtId="0" fontId="30" fillId="0" borderId="117" xfId="0" applyFont="1" applyBorder="1" applyAlignment="1" applyProtection="1">
      <alignment horizontal="center" vertical="center" shrinkToFit="1"/>
      <protection hidden="1"/>
    </xf>
    <xf numFmtId="38" fontId="7" fillId="0" borderId="0" xfId="1" applyFont="1" applyFill="1" applyBorder="1" applyAlignment="1" applyProtection="1">
      <alignment vertical="center" shrinkToFit="1"/>
      <protection hidden="1"/>
    </xf>
    <xf numFmtId="0" fontId="11" fillId="0" borderId="0" xfId="0" applyFont="1" applyProtection="1">
      <alignment vertical="center"/>
      <protection hidden="1"/>
    </xf>
    <xf numFmtId="176" fontId="10" fillId="0" borderId="0" xfId="0" applyNumberFormat="1" applyFont="1" applyProtection="1">
      <alignment vertical="center"/>
      <protection hidden="1"/>
    </xf>
    <xf numFmtId="176" fontId="11" fillId="0" borderId="0" xfId="0" applyNumberFormat="1" applyFont="1" applyProtection="1">
      <alignment vertical="center"/>
      <protection hidden="1"/>
    </xf>
    <xf numFmtId="3" fontId="34" fillId="0" borderId="127" xfId="2" applyNumberFormat="1" applyFont="1" applyBorder="1">
      <alignment vertical="center"/>
    </xf>
    <xf numFmtId="3" fontId="34" fillId="0" borderId="128" xfId="2" applyNumberFormat="1" applyFont="1" applyBorder="1">
      <alignment vertical="center"/>
    </xf>
    <xf numFmtId="3" fontId="34" fillId="0" borderId="129" xfId="2" applyNumberFormat="1" applyFont="1" applyBorder="1">
      <alignment vertical="center"/>
    </xf>
    <xf numFmtId="3" fontId="34" fillId="0" borderId="130" xfId="2" applyNumberFormat="1" applyFont="1" applyBorder="1">
      <alignment vertical="center"/>
    </xf>
    <xf numFmtId="3" fontId="34" fillId="0" borderId="131" xfId="2" applyNumberFormat="1" applyFont="1" applyBorder="1">
      <alignment vertical="center"/>
    </xf>
    <xf numFmtId="3" fontId="34" fillId="0" borderId="132" xfId="2" applyNumberFormat="1" applyFont="1" applyBorder="1">
      <alignment vertical="center"/>
    </xf>
    <xf numFmtId="3" fontId="34" fillId="10" borderId="133" xfId="2" applyNumberFormat="1" applyFont="1" applyFill="1" applyBorder="1">
      <alignment vertical="center"/>
    </xf>
    <xf numFmtId="3" fontId="34" fillId="10" borderId="134" xfId="2" applyNumberFormat="1" applyFont="1" applyFill="1" applyBorder="1">
      <alignment vertical="center"/>
    </xf>
    <xf numFmtId="3" fontId="34" fillId="0" borderId="135" xfId="2" applyNumberFormat="1" applyFont="1" applyBorder="1">
      <alignment vertical="center"/>
    </xf>
    <xf numFmtId="3" fontId="34" fillId="0" borderId="136" xfId="2" applyNumberFormat="1" applyFont="1" applyBorder="1">
      <alignment vertical="center"/>
    </xf>
    <xf numFmtId="3" fontId="34" fillId="10" borderId="137" xfId="2" applyNumberFormat="1" applyFont="1" applyFill="1" applyBorder="1">
      <alignment vertical="center"/>
    </xf>
    <xf numFmtId="3" fontId="34" fillId="10" borderId="138" xfId="2" applyNumberFormat="1" applyFont="1" applyFill="1" applyBorder="1">
      <alignment vertical="center"/>
    </xf>
    <xf numFmtId="3" fontId="34" fillId="0" borderId="139" xfId="2" applyNumberFormat="1" applyFont="1" applyBorder="1">
      <alignment vertical="center"/>
    </xf>
    <xf numFmtId="3" fontId="34" fillId="10" borderId="140" xfId="2" applyNumberFormat="1" applyFont="1" applyFill="1" applyBorder="1">
      <alignment vertical="center"/>
    </xf>
    <xf numFmtId="3" fontId="34" fillId="10" borderId="141" xfId="2" applyNumberFormat="1" applyFont="1" applyFill="1" applyBorder="1">
      <alignment vertical="center"/>
    </xf>
    <xf numFmtId="3" fontId="34" fillId="0" borderId="142" xfId="2" applyNumberFormat="1" applyFont="1" applyBorder="1">
      <alignment vertical="center"/>
    </xf>
    <xf numFmtId="3" fontId="34" fillId="10" borderId="131" xfId="2" applyNumberFormat="1" applyFont="1" applyFill="1" applyBorder="1">
      <alignment vertical="center"/>
    </xf>
    <xf numFmtId="3" fontId="34" fillId="10" borderId="132" xfId="2" applyNumberFormat="1" applyFont="1" applyFill="1" applyBorder="1">
      <alignment vertical="center"/>
    </xf>
    <xf numFmtId="3" fontId="34" fillId="0" borderId="133" xfId="2" applyNumberFormat="1" applyFont="1" applyBorder="1">
      <alignment vertical="center"/>
    </xf>
    <xf numFmtId="3" fontId="34" fillId="0" borderId="134" xfId="2" applyNumberFormat="1" applyFont="1" applyBorder="1">
      <alignment vertical="center"/>
    </xf>
    <xf numFmtId="3" fontId="34" fillId="10" borderId="135" xfId="2" applyNumberFormat="1" applyFont="1" applyFill="1" applyBorder="1">
      <alignment vertical="center"/>
    </xf>
    <xf numFmtId="3" fontId="34" fillId="0" borderId="137" xfId="2" applyNumberFormat="1" applyFont="1" applyBorder="1">
      <alignment vertical="center"/>
    </xf>
    <xf numFmtId="3" fontId="34" fillId="0" borderId="138" xfId="2" applyNumberFormat="1" applyFont="1" applyBorder="1">
      <alignment vertical="center"/>
    </xf>
    <xf numFmtId="3" fontId="34" fillId="0" borderId="140" xfId="2" applyNumberFormat="1" applyFont="1" applyBorder="1">
      <alignment vertical="center"/>
    </xf>
    <xf numFmtId="3" fontId="34" fillId="0" borderId="141" xfId="2" applyNumberFormat="1" applyFont="1" applyBorder="1">
      <alignment vertical="center"/>
    </xf>
    <xf numFmtId="3" fontId="34" fillId="10" borderId="142" xfId="2" applyNumberFormat="1" applyFont="1" applyFill="1" applyBorder="1">
      <alignment vertical="center"/>
    </xf>
    <xf numFmtId="3" fontId="34" fillId="10" borderId="139" xfId="2" applyNumberFormat="1" applyFont="1" applyFill="1" applyBorder="1">
      <alignment vertical="center"/>
    </xf>
    <xf numFmtId="3" fontId="34" fillId="11" borderId="138" xfId="2" applyNumberFormat="1" applyFont="1" applyFill="1" applyBorder="1">
      <alignment vertical="center"/>
    </xf>
    <xf numFmtId="3" fontId="35" fillId="10" borderId="127" xfId="2" applyNumberFormat="1" applyFont="1" applyFill="1" applyBorder="1">
      <alignment vertical="center"/>
    </xf>
    <xf numFmtId="3" fontId="35" fillId="0" borderId="127" xfId="2" applyNumberFormat="1" applyFont="1" applyBorder="1">
      <alignment vertical="center"/>
    </xf>
    <xf numFmtId="3" fontId="35" fillId="0" borderId="128" xfId="2" applyNumberFormat="1" applyFont="1" applyBorder="1">
      <alignment vertical="center"/>
    </xf>
    <xf numFmtId="3" fontId="35" fillId="0" borderId="129" xfId="2" applyNumberFormat="1" applyFont="1" applyBorder="1">
      <alignment vertical="center"/>
    </xf>
    <xf numFmtId="3" fontId="35" fillId="0" borderId="130" xfId="2" applyNumberFormat="1" applyFont="1" applyBorder="1">
      <alignment vertical="center"/>
    </xf>
    <xf numFmtId="3" fontId="35" fillId="0" borderId="131" xfId="2" applyNumberFormat="1" applyFont="1" applyBorder="1">
      <alignment vertical="center"/>
    </xf>
    <xf numFmtId="3" fontId="35" fillId="0" borderId="132" xfId="2" applyNumberFormat="1" applyFont="1" applyBorder="1">
      <alignment vertical="center"/>
    </xf>
    <xf numFmtId="3" fontId="35" fillId="0" borderId="133" xfId="2" applyNumberFormat="1" applyFont="1" applyBorder="1">
      <alignment vertical="center"/>
    </xf>
    <xf numFmtId="3" fontId="35" fillId="10" borderId="134" xfId="2" applyNumberFormat="1" applyFont="1" applyFill="1" applyBorder="1">
      <alignment vertical="center"/>
    </xf>
    <xf numFmtId="3" fontId="35" fillId="0" borderId="135" xfId="2" applyNumberFormat="1" applyFont="1" applyBorder="1">
      <alignment vertical="center"/>
    </xf>
    <xf numFmtId="3" fontId="35" fillId="0" borderId="136" xfId="2" applyNumberFormat="1" applyFont="1" applyBorder="1">
      <alignment vertical="center"/>
    </xf>
    <xf numFmtId="3" fontId="35" fillId="10" borderId="137" xfId="2" applyNumberFormat="1" applyFont="1" applyFill="1" applyBorder="1">
      <alignment vertical="center"/>
    </xf>
    <xf numFmtId="3" fontId="35" fillId="10" borderId="138" xfId="2" applyNumberFormat="1" applyFont="1" applyFill="1" applyBorder="1">
      <alignment vertical="center"/>
    </xf>
    <xf numFmtId="3" fontId="35" fillId="0" borderId="139" xfId="2" applyNumberFormat="1" applyFont="1" applyBorder="1">
      <alignment vertical="center"/>
    </xf>
    <xf numFmtId="3" fontId="35" fillId="10" borderId="140" xfId="2" applyNumberFormat="1" applyFont="1" applyFill="1" applyBorder="1">
      <alignment vertical="center"/>
    </xf>
    <xf numFmtId="3" fontId="35" fillId="10" borderId="141" xfId="2" applyNumberFormat="1" applyFont="1" applyFill="1" applyBorder="1">
      <alignment vertical="center"/>
    </xf>
    <xf numFmtId="3" fontId="35" fillId="0" borderId="142" xfId="2" applyNumberFormat="1" applyFont="1" applyBorder="1">
      <alignment vertical="center"/>
    </xf>
    <xf numFmtId="3" fontId="35" fillId="10" borderId="131" xfId="2" applyNumberFormat="1" applyFont="1" applyFill="1" applyBorder="1">
      <alignment vertical="center"/>
    </xf>
    <xf numFmtId="3" fontId="35" fillId="10" borderId="132" xfId="2" applyNumberFormat="1" applyFont="1" applyFill="1" applyBorder="1">
      <alignment vertical="center"/>
    </xf>
    <xf numFmtId="3" fontId="35" fillId="0" borderId="134" xfId="2" applyNumberFormat="1" applyFont="1" applyBorder="1">
      <alignment vertical="center"/>
    </xf>
    <xf numFmtId="3" fontId="35" fillId="10" borderId="143" xfId="2" applyNumberFormat="1" applyFont="1" applyFill="1" applyBorder="1">
      <alignment vertical="center"/>
    </xf>
    <xf numFmtId="3" fontId="35" fillId="0" borderId="144" xfId="2" applyNumberFormat="1" applyFont="1" applyBorder="1">
      <alignment vertical="center"/>
    </xf>
    <xf numFmtId="3" fontId="35" fillId="0" borderId="145" xfId="2" applyNumberFormat="1" applyFont="1" applyBorder="1">
      <alignment vertical="center"/>
    </xf>
    <xf numFmtId="3" fontId="35" fillId="0" borderId="146" xfId="2" applyNumberFormat="1" applyFont="1" applyBorder="1">
      <alignment vertical="center"/>
    </xf>
    <xf numFmtId="3" fontId="34" fillId="10" borderId="127" xfId="2" applyNumberFormat="1" applyFont="1" applyFill="1" applyBorder="1">
      <alignment vertical="center"/>
    </xf>
    <xf numFmtId="3" fontId="34" fillId="10" borderId="143" xfId="2" applyNumberFormat="1" applyFont="1" applyFill="1" applyBorder="1">
      <alignment vertical="center"/>
    </xf>
    <xf numFmtId="3" fontId="34" fillId="0" borderId="144" xfId="2" applyNumberFormat="1" applyFont="1" applyBorder="1">
      <alignment vertical="center"/>
    </xf>
    <xf numFmtId="3" fontId="34" fillId="0" borderId="145" xfId="2" applyNumberFormat="1" applyFont="1" applyBorder="1">
      <alignment vertical="center"/>
    </xf>
    <xf numFmtId="3" fontId="34" fillId="0" borderId="146" xfId="2" applyNumberFormat="1" applyFont="1" applyBorder="1">
      <alignment vertical="center"/>
    </xf>
    <xf numFmtId="3" fontId="34" fillId="11" borderId="129" xfId="2" applyNumberFormat="1" applyFont="1" applyFill="1" applyBorder="1">
      <alignment vertical="center"/>
    </xf>
    <xf numFmtId="3" fontId="34" fillId="11" borderId="133" xfId="2" applyNumberFormat="1" applyFont="1" applyFill="1" applyBorder="1">
      <alignment vertical="center"/>
    </xf>
    <xf numFmtId="3" fontId="34" fillId="0" borderId="143" xfId="2" applyNumberFormat="1" applyFont="1" applyBorder="1">
      <alignment vertical="center"/>
    </xf>
    <xf numFmtId="3" fontId="34" fillId="11" borderId="144" xfId="2" applyNumberFormat="1" applyFont="1" applyFill="1" applyBorder="1">
      <alignment vertical="center"/>
    </xf>
    <xf numFmtId="3" fontId="34" fillId="10" borderId="145" xfId="2" applyNumberFormat="1" applyFont="1" applyFill="1" applyBorder="1">
      <alignment vertical="center"/>
    </xf>
    <xf numFmtId="3" fontId="34" fillId="10" borderId="128" xfId="2" applyNumberFormat="1" applyFont="1" applyFill="1" applyBorder="1">
      <alignment vertical="center"/>
    </xf>
    <xf numFmtId="3" fontId="34" fillId="11" borderId="131" xfId="2" applyNumberFormat="1" applyFont="1" applyFill="1" applyBorder="1">
      <alignment vertical="center"/>
    </xf>
    <xf numFmtId="3" fontId="35" fillId="10" borderId="139" xfId="2" applyNumberFormat="1" applyFont="1" applyFill="1" applyBorder="1">
      <alignment vertical="center"/>
    </xf>
    <xf numFmtId="3" fontId="35" fillId="0" borderId="140" xfId="2" applyNumberFormat="1" applyFont="1" applyBorder="1">
      <alignment vertical="center"/>
    </xf>
    <xf numFmtId="3" fontId="35" fillId="0" borderId="141" xfId="2" applyNumberFormat="1" applyFont="1" applyBorder="1">
      <alignment vertical="center"/>
    </xf>
    <xf numFmtId="3" fontId="34" fillId="11" borderId="145" xfId="2" applyNumberFormat="1" applyFont="1" applyFill="1" applyBorder="1">
      <alignment vertical="center"/>
    </xf>
    <xf numFmtId="3" fontId="35" fillId="0" borderId="137" xfId="2" applyNumberFormat="1" applyFont="1" applyBorder="1">
      <alignment vertical="center"/>
    </xf>
    <xf numFmtId="3" fontId="35" fillId="11" borderId="138" xfId="2" applyNumberFormat="1" applyFont="1" applyFill="1" applyBorder="1">
      <alignment vertical="center"/>
    </xf>
    <xf numFmtId="3" fontId="35" fillId="10" borderId="142" xfId="2" applyNumberFormat="1" applyFont="1" applyFill="1" applyBorder="1">
      <alignment vertical="center"/>
    </xf>
    <xf numFmtId="3" fontId="35" fillId="10" borderId="135" xfId="2" applyNumberFormat="1" applyFont="1" applyFill="1" applyBorder="1">
      <alignment vertical="center"/>
    </xf>
    <xf numFmtId="3" fontId="35" fillId="0" borderId="138" xfId="2" applyNumberFormat="1" applyFont="1" applyBorder="1">
      <alignment vertical="center"/>
    </xf>
    <xf numFmtId="38" fontId="30" fillId="0" borderId="125" xfId="1" applyFont="1" applyFill="1" applyBorder="1" applyAlignment="1" applyProtection="1">
      <alignment horizontal="center" vertical="center" shrinkToFit="1"/>
      <protection hidden="1"/>
    </xf>
    <xf numFmtId="38" fontId="30" fillId="0" borderId="90" xfId="1" applyFont="1" applyFill="1" applyBorder="1" applyAlignment="1" applyProtection="1">
      <alignment horizontal="center" vertical="center" shrinkToFit="1"/>
      <protection hidden="1"/>
    </xf>
    <xf numFmtId="38" fontId="30" fillId="0" borderId="89" xfId="1" applyFont="1" applyFill="1" applyBorder="1" applyAlignment="1" applyProtection="1">
      <alignment horizontal="center" vertical="center" shrinkToFit="1"/>
      <protection hidden="1"/>
    </xf>
    <xf numFmtId="38" fontId="30" fillId="0" borderId="9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vertical="center" shrinkToFit="1"/>
    </xf>
    <xf numFmtId="0" fontId="10" fillId="0" borderId="0" xfId="0" applyFont="1" applyAlignment="1" applyProtection="1">
      <alignment vertical="center" shrinkToFit="1"/>
      <protection hidden="1"/>
    </xf>
    <xf numFmtId="38" fontId="7" fillId="0" borderId="18" xfId="1" applyFont="1" applyFill="1" applyBorder="1" applyAlignment="1" applyProtection="1">
      <alignment horizontal="center" vertical="center" shrinkToFit="1"/>
      <protection hidden="1"/>
    </xf>
    <xf numFmtId="0" fontId="19" fillId="6" borderId="56" xfId="0" applyFont="1" applyFill="1" applyBorder="1" applyAlignment="1" applyProtection="1">
      <alignment horizontal="center" vertical="center"/>
      <protection hidden="1"/>
    </xf>
    <xf numFmtId="0" fontId="19" fillId="5" borderId="53" xfId="0" applyFont="1" applyFill="1" applyBorder="1" applyAlignment="1" applyProtection="1">
      <alignment horizontal="center" vertical="center"/>
      <protection hidden="1"/>
    </xf>
    <xf numFmtId="0" fontId="19" fillId="4" borderId="53" xfId="0" applyFont="1" applyFill="1" applyBorder="1" applyAlignment="1" applyProtection="1">
      <alignment horizontal="center" vertical="center"/>
      <protection hidden="1"/>
    </xf>
    <xf numFmtId="0" fontId="19" fillId="0" borderId="55" xfId="0" applyFont="1" applyBorder="1" applyAlignment="1" applyProtection="1">
      <alignment horizontal="center" vertical="center"/>
      <protection hidden="1"/>
    </xf>
    <xf numFmtId="38" fontId="30" fillId="0" borderId="150" xfId="1" applyFont="1" applyFill="1" applyBorder="1" applyAlignment="1" applyProtection="1">
      <alignment horizontal="center" vertical="center" shrinkToFit="1"/>
      <protection hidden="1"/>
    </xf>
    <xf numFmtId="0" fontId="30" fillId="0" borderId="151" xfId="0" applyFont="1" applyBorder="1" applyAlignment="1" applyProtection="1">
      <alignment horizontal="center" vertical="center" shrinkToFit="1"/>
      <protection hidden="1"/>
    </xf>
    <xf numFmtId="176" fontId="7" fillId="0" borderId="47" xfId="0" applyNumberFormat="1" applyFont="1" applyBorder="1" applyAlignment="1" applyProtection="1">
      <alignment vertical="center" shrinkToFit="1"/>
      <protection hidden="1"/>
    </xf>
    <xf numFmtId="38" fontId="7" fillId="0" borderId="18" xfId="1" applyFont="1" applyFill="1" applyBorder="1" applyAlignment="1" applyProtection="1">
      <alignment vertical="center" shrinkToFit="1"/>
      <protection hidden="1"/>
    </xf>
    <xf numFmtId="0" fontId="18" fillId="6" borderId="56" xfId="0" applyFont="1" applyFill="1" applyBorder="1" applyAlignment="1" applyProtection="1">
      <alignment horizontal="center" vertical="center"/>
      <protection hidden="1"/>
    </xf>
    <xf numFmtId="0" fontId="18" fillId="5" borderId="53" xfId="0" applyFont="1" applyFill="1" applyBorder="1" applyAlignment="1" applyProtection="1">
      <alignment horizontal="center" vertical="center"/>
      <protection hidden="1"/>
    </xf>
    <xf numFmtId="0" fontId="18" fillId="4" borderId="53" xfId="0" applyFont="1" applyFill="1" applyBorder="1" applyAlignment="1" applyProtection="1">
      <alignment horizontal="center" vertical="center"/>
      <protection hidden="1"/>
    </xf>
    <xf numFmtId="0" fontId="18" fillId="0" borderId="55" xfId="0" applyFont="1" applyBorder="1" applyAlignment="1" applyProtection="1">
      <alignment horizontal="center" vertical="center"/>
      <protection hidden="1"/>
    </xf>
    <xf numFmtId="0" fontId="30" fillId="0" borderId="55" xfId="0" applyFont="1" applyBorder="1" applyAlignment="1" applyProtection="1">
      <alignment horizontal="center" vertical="center" shrinkToFit="1"/>
      <protection hidden="1"/>
    </xf>
    <xf numFmtId="0" fontId="30" fillId="0" borderId="56" xfId="0" applyFont="1" applyBorder="1" applyAlignment="1" applyProtection="1">
      <alignment horizontal="center" vertical="center" shrinkToFit="1"/>
      <protection hidden="1"/>
    </xf>
    <xf numFmtId="0" fontId="30" fillId="0" borderId="53" xfId="0" applyFont="1" applyBorder="1" applyAlignment="1" applyProtection="1">
      <alignment horizontal="center" vertical="center" shrinkToFit="1"/>
      <protection hidden="1"/>
    </xf>
    <xf numFmtId="0" fontId="7" fillId="0" borderId="83" xfId="0" applyFont="1" applyBorder="1" applyAlignment="1" applyProtection="1">
      <alignment vertical="center" shrinkToFit="1"/>
      <protection hidden="1"/>
    </xf>
    <xf numFmtId="0" fontId="7" fillId="0" borderId="4" xfId="0" applyFont="1" applyBorder="1" applyAlignment="1" applyProtection="1">
      <alignment vertical="center" shrinkToFit="1"/>
      <protection hidden="1"/>
    </xf>
    <xf numFmtId="0" fontId="7" fillId="0" borderId="157" xfId="0" applyFont="1" applyBorder="1" applyAlignment="1" applyProtection="1">
      <alignment horizontal="center" vertical="center" shrinkToFit="1"/>
      <protection hidden="1"/>
    </xf>
    <xf numFmtId="9" fontId="7" fillId="0" borderId="158" xfId="5" applyFont="1" applyBorder="1" applyAlignment="1" applyProtection="1">
      <alignment horizontal="center" vertical="center" shrinkToFit="1"/>
      <protection hidden="1"/>
    </xf>
    <xf numFmtId="9" fontId="7" fillId="0" borderId="159" xfId="5" applyFont="1" applyBorder="1" applyAlignment="1" applyProtection="1">
      <alignment horizontal="center" vertical="center" shrinkToFit="1"/>
      <protection hidden="1"/>
    </xf>
    <xf numFmtId="9" fontId="7" fillId="0" borderId="157" xfId="5" applyFont="1" applyBorder="1" applyAlignment="1" applyProtection="1">
      <alignment horizontal="center" vertical="center" shrinkToFit="1"/>
      <protection hidden="1"/>
    </xf>
    <xf numFmtId="9" fontId="7" fillId="0" borderId="160" xfId="5" applyFont="1" applyBorder="1" applyAlignment="1" applyProtection="1">
      <alignment horizontal="center" vertical="center" shrinkToFit="1"/>
      <protection hidden="1"/>
    </xf>
    <xf numFmtId="9" fontId="7" fillId="0" borderId="156" xfId="5" applyFont="1" applyBorder="1" applyAlignment="1" applyProtection="1">
      <alignment horizontal="center" vertical="center" shrinkToFit="1"/>
      <protection hidden="1"/>
    </xf>
    <xf numFmtId="0" fontId="30" fillId="0" borderId="164" xfId="0" applyFont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vertical="center" shrinkToFit="1"/>
      <protection hidden="1"/>
    </xf>
    <xf numFmtId="38" fontId="7" fillId="9" borderId="65" xfId="1" applyFont="1" applyFill="1" applyBorder="1" applyAlignment="1" applyProtection="1">
      <alignment vertical="center" shrinkToFit="1"/>
      <protection hidden="1"/>
    </xf>
    <xf numFmtId="9" fontId="7" fillId="0" borderId="163" xfId="5" applyFont="1" applyBorder="1" applyAlignment="1" applyProtection="1">
      <alignment horizontal="center" vertical="center" shrinkToFit="1"/>
      <protection hidden="1"/>
    </xf>
    <xf numFmtId="5" fontId="31" fillId="0" borderId="167" xfId="2" applyNumberFormat="1" applyFont="1" applyBorder="1" applyAlignment="1" applyProtection="1">
      <alignment horizontal="right" vertical="center" shrinkToFit="1"/>
      <protection hidden="1"/>
    </xf>
    <xf numFmtId="5" fontId="31" fillId="4" borderId="166" xfId="2" applyNumberFormat="1" applyFont="1" applyFill="1" applyBorder="1" applyAlignment="1" applyProtection="1">
      <alignment horizontal="right" vertical="center" shrinkToFit="1"/>
      <protection hidden="1"/>
    </xf>
    <xf numFmtId="5" fontId="31" fillId="4" borderId="90" xfId="2" applyNumberFormat="1" applyFont="1" applyFill="1" applyBorder="1" applyAlignment="1" applyProtection="1">
      <alignment horizontal="right" vertical="center" shrinkToFit="1"/>
      <protection hidden="1"/>
    </xf>
    <xf numFmtId="5" fontId="31" fillId="4" borderId="114" xfId="2" applyNumberFormat="1" applyFont="1" applyFill="1" applyBorder="1" applyAlignment="1" applyProtection="1">
      <alignment horizontal="right" vertical="center" shrinkToFit="1"/>
      <protection hidden="1"/>
    </xf>
    <xf numFmtId="5" fontId="31" fillId="4" borderId="169" xfId="2" applyNumberFormat="1" applyFont="1" applyFill="1" applyBorder="1" applyAlignment="1" applyProtection="1">
      <alignment horizontal="right" vertical="center" shrinkToFit="1"/>
      <protection hidden="1"/>
    </xf>
    <xf numFmtId="5" fontId="31" fillId="4" borderId="154" xfId="2" applyNumberFormat="1" applyFont="1" applyFill="1" applyBorder="1" applyAlignment="1" applyProtection="1">
      <alignment horizontal="right" vertical="center" shrinkToFit="1"/>
      <protection hidden="1"/>
    </xf>
    <xf numFmtId="5" fontId="31" fillId="4" borderId="170" xfId="2" applyNumberFormat="1" applyFont="1" applyFill="1" applyBorder="1" applyAlignment="1" applyProtection="1">
      <alignment horizontal="right" vertical="center" shrinkToFit="1"/>
      <protection hidden="1"/>
    </xf>
    <xf numFmtId="5" fontId="31" fillId="4" borderId="165" xfId="2" applyNumberFormat="1" applyFont="1" applyFill="1" applyBorder="1" applyAlignment="1" applyProtection="1">
      <alignment horizontal="right" vertical="center" shrinkToFit="1"/>
      <protection hidden="1"/>
    </xf>
    <xf numFmtId="5" fontId="31" fillId="4" borderId="171" xfId="2" applyNumberFormat="1" applyFont="1" applyFill="1" applyBorder="1" applyAlignment="1" applyProtection="1">
      <alignment horizontal="right" vertical="center" shrinkToFit="1"/>
      <protection hidden="1"/>
    </xf>
    <xf numFmtId="5" fontId="31" fillId="0" borderId="90" xfId="2" applyNumberFormat="1" applyFont="1" applyBorder="1" applyAlignment="1" applyProtection="1">
      <alignment horizontal="right" vertical="center" shrinkToFit="1"/>
      <protection hidden="1"/>
    </xf>
    <xf numFmtId="5" fontId="31" fillId="4" borderId="52" xfId="2" applyNumberFormat="1" applyFont="1" applyFill="1" applyBorder="1" applyAlignment="1" applyProtection="1">
      <alignment horizontal="right" vertical="center" shrinkToFit="1"/>
      <protection hidden="1"/>
    </xf>
    <xf numFmtId="5" fontId="31" fillId="4" borderId="53" xfId="2" applyNumberFormat="1" applyFont="1" applyFill="1" applyBorder="1" applyAlignment="1" applyProtection="1">
      <alignment horizontal="right" vertical="center" shrinkToFit="1"/>
      <protection hidden="1"/>
    </xf>
    <xf numFmtId="5" fontId="31" fillId="4" borderId="70" xfId="2" applyNumberFormat="1" applyFont="1" applyFill="1" applyBorder="1" applyAlignment="1" applyProtection="1">
      <alignment horizontal="right" vertical="center" shrinkToFit="1"/>
      <protection hidden="1"/>
    </xf>
    <xf numFmtId="5" fontId="31" fillId="5" borderId="53" xfId="2" applyNumberFormat="1" applyFont="1" applyFill="1" applyBorder="1" applyAlignment="1" applyProtection="1">
      <alignment horizontal="right" vertical="center" shrinkToFit="1"/>
      <protection hidden="1"/>
    </xf>
    <xf numFmtId="5" fontId="31" fillId="5" borderId="70" xfId="2" applyNumberFormat="1" applyFont="1" applyFill="1" applyBorder="1" applyAlignment="1" applyProtection="1">
      <alignment horizontal="right" vertical="center" shrinkToFit="1"/>
      <protection hidden="1"/>
    </xf>
    <xf numFmtId="5" fontId="31" fillId="6" borderId="70" xfId="2" applyNumberFormat="1" applyFont="1" applyFill="1" applyBorder="1" applyAlignment="1" applyProtection="1">
      <alignment horizontal="right" vertical="center" shrinkToFit="1"/>
      <protection hidden="1"/>
    </xf>
    <xf numFmtId="5" fontId="31" fillId="5" borderId="52" xfId="2" applyNumberFormat="1" applyFont="1" applyFill="1" applyBorder="1" applyAlignment="1" applyProtection="1">
      <alignment horizontal="right" vertical="center" shrinkToFit="1"/>
      <protection hidden="1"/>
    </xf>
    <xf numFmtId="5" fontId="31" fillId="8" borderId="53" xfId="2" applyNumberFormat="1" applyFont="1" applyFill="1" applyBorder="1" applyAlignment="1" applyProtection="1">
      <alignment horizontal="right" vertical="center" shrinkToFit="1"/>
      <protection hidden="1"/>
    </xf>
    <xf numFmtId="5" fontId="31" fillId="8" borderId="70" xfId="2" applyNumberFormat="1" applyFont="1" applyFill="1" applyBorder="1" applyAlignment="1" applyProtection="1">
      <alignment horizontal="right" vertical="center" shrinkToFit="1"/>
      <protection hidden="1"/>
    </xf>
    <xf numFmtId="5" fontId="31" fillId="8" borderId="172" xfId="2" applyNumberFormat="1" applyFont="1" applyFill="1" applyBorder="1" applyAlignment="1" applyProtection="1">
      <alignment horizontal="right" vertical="center" shrinkToFit="1"/>
      <protection hidden="1"/>
    </xf>
    <xf numFmtId="5" fontId="31" fillId="8" borderId="168" xfId="2" applyNumberFormat="1" applyFont="1" applyFill="1" applyBorder="1" applyAlignment="1" applyProtection="1">
      <alignment horizontal="right" vertical="center" shrinkToFit="1"/>
      <protection hidden="1"/>
    </xf>
    <xf numFmtId="5" fontId="31" fillId="8" borderId="173" xfId="2" applyNumberFormat="1" applyFont="1" applyFill="1" applyBorder="1" applyAlignment="1" applyProtection="1">
      <alignment horizontal="right" vertical="center" shrinkToFit="1"/>
      <protection hidden="1"/>
    </xf>
    <xf numFmtId="5" fontId="31" fillId="8" borderId="171" xfId="2" applyNumberFormat="1" applyFont="1" applyFill="1" applyBorder="1" applyAlignment="1" applyProtection="1">
      <alignment horizontal="right" vertical="center" shrinkToFit="1"/>
      <protection hidden="1"/>
    </xf>
    <xf numFmtId="5" fontId="31" fillId="8" borderId="169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167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170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171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90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52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70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91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54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54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71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90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52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89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51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69" xfId="2" applyNumberFormat="1" applyFont="1" applyFill="1" applyBorder="1" applyAlignment="1" applyProtection="1">
      <alignment horizontal="right" vertical="center" shrinkToFit="1"/>
      <protection hidden="1"/>
    </xf>
    <xf numFmtId="6" fontId="21" fillId="8" borderId="169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172" xfId="2" applyNumberFormat="1" applyFont="1" applyFill="1" applyBorder="1" applyAlignment="1" applyProtection="1">
      <alignment horizontal="right" vertical="center" shrinkToFit="1"/>
      <protection hidden="1"/>
    </xf>
    <xf numFmtId="6" fontId="21" fillId="6" borderId="173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169" xfId="2" applyNumberFormat="1" applyFont="1" applyFill="1" applyBorder="1" applyAlignment="1" applyProtection="1">
      <alignment horizontal="right" vertical="center" shrinkToFit="1"/>
      <protection hidden="1"/>
    </xf>
    <xf numFmtId="6" fontId="21" fillId="8" borderId="173" xfId="2" applyNumberFormat="1" applyFont="1" applyFill="1" applyBorder="1" applyAlignment="1" applyProtection="1">
      <alignment horizontal="right" vertical="center" shrinkToFit="1"/>
      <protection hidden="1"/>
    </xf>
    <xf numFmtId="6" fontId="21" fillId="0" borderId="167" xfId="2" applyNumberFormat="1" applyFont="1" applyBorder="1" applyAlignment="1" applyProtection="1">
      <alignment horizontal="right" vertical="center" shrinkToFit="1"/>
      <protection hidden="1"/>
    </xf>
    <xf numFmtId="6" fontId="21" fillId="4" borderId="52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70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91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54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71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89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51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51" xfId="2" applyNumberFormat="1" applyFont="1" applyFill="1" applyBorder="1" applyAlignment="1" applyProtection="1">
      <alignment horizontal="right" vertical="center" shrinkToFit="1"/>
      <protection hidden="1"/>
    </xf>
    <xf numFmtId="6" fontId="21" fillId="5" borderId="172" xfId="2" applyNumberFormat="1" applyFont="1" applyFill="1" applyBorder="1" applyAlignment="1" applyProtection="1">
      <alignment horizontal="right" vertical="center" shrinkToFit="1"/>
      <protection hidden="1"/>
    </xf>
    <xf numFmtId="6" fontId="21" fillId="4" borderId="169" xfId="2" applyNumberFormat="1" applyFont="1" applyFill="1" applyBorder="1" applyAlignment="1" applyProtection="1">
      <alignment horizontal="right" vertical="center" shrinkToFit="1"/>
      <protection hidden="1"/>
    </xf>
    <xf numFmtId="0" fontId="24" fillId="0" borderId="174" xfId="0" applyFont="1" applyBorder="1" applyAlignment="1" applyProtection="1">
      <alignment horizontal="center" shrinkToFit="1"/>
      <protection hidden="1"/>
    </xf>
    <xf numFmtId="0" fontId="25" fillId="0" borderId="77" xfId="0" applyFont="1" applyBorder="1" applyAlignment="1" applyProtection="1">
      <alignment horizontal="center" shrinkToFit="1"/>
      <protection hidden="1"/>
    </xf>
    <xf numFmtId="0" fontId="24" fillId="0" borderId="175" xfId="0" applyFont="1" applyBorder="1" applyAlignment="1" applyProtection="1">
      <alignment horizontal="center" vertical="top" shrinkToFit="1"/>
      <protection hidden="1"/>
    </xf>
    <xf numFmtId="0" fontId="25" fillId="0" borderId="117" xfId="0" applyFont="1" applyBorder="1" applyAlignment="1" applyProtection="1">
      <alignment horizontal="center" vertical="top" shrinkToFit="1"/>
      <protection hidden="1"/>
    </xf>
    <xf numFmtId="177" fontId="18" fillId="6" borderId="59" xfId="1" applyNumberFormat="1" applyFont="1" applyFill="1" applyBorder="1" applyAlignment="1" applyProtection="1">
      <alignment vertical="center" shrinkToFit="1"/>
      <protection hidden="1"/>
    </xf>
    <xf numFmtId="177" fontId="18" fillId="6" borderId="60" xfId="1" applyNumberFormat="1" applyFont="1" applyFill="1" applyBorder="1" applyAlignment="1" applyProtection="1">
      <alignment vertical="center" shrinkToFit="1"/>
      <protection hidden="1"/>
    </xf>
    <xf numFmtId="177" fontId="18" fillId="5" borderId="61" xfId="1" applyNumberFormat="1" applyFont="1" applyFill="1" applyBorder="1" applyAlignment="1" applyProtection="1">
      <alignment vertical="center" shrinkToFit="1"/>
      <protection hidden="1"/>
    </xf>
    <xf numFmtId="177" fontId="18" fillId="5" borderId="62" xfId="1" applyNumberFormat="1" applyFont="1" applyFill="1" applyBorder="1" applyAlignment="1" applyProtection="1">
      <alignment vertical="center" shrinkToFit="1"/>
      <protection hidden="1"/>
    </xf>
    <xf numFmtId="177" fontId="18" fillId="4" borderId="61" xfId="1" applyNumberFormat="1" applyFont="1" applyFill="1" applyBorder="1" applyAlignment="1" applyProtection="1">
      <alignment vertical="center" shrinkToFit="1"/>
      <protection hidden="1"/>
    </xf>
    <xf numFmtId="177" fontId="18" fillId="4" borderId="62" xfId="1" applyNumberFormat="1" applyFont="1" applyFill="1" applyBorder="1" applyAlignment="1" applyProtection="1">
      <alignment vertical="center" shrinkToFit="1"/>
      <protection hidden="1"/>
    </xf>
    <xf numFmtId="177" fontId="18" fillId="0" borderId="57" xfId="1" applyNumberFormat="1" applyFont="1" applyBorder="1" applyAlignment="1" applyProtection="1">
      <alignment vertical="center" shrinkToFit="1"/>
      <protection hidden="1"/>
    </xf>
    <xf numFmtId="177" fontId="18" fillId="0" borderId="58" xfId="1" applyNumberFormat="1" applyFont="1" applyBorder="1" applyAlignment="1" applyProtection="1">
      <alignment vertical="center" shrinkToFit="1"/>
      <protection hidden="1"/>
    </xf>
    <xf numFmtId="38" fontId="7" fillId="0" borderId="155" xfId="0" applyNumberFormat="1" applyFont="1" applyBorder="1" applyAlignment="1" applyProtection="1">
      <alignment horizontal="center" vertical="center" shrinkToFit="1"/>
      <protection hidden="1"/>
    </xf>
    <xf numFmtId="38" fontId="7" fillId="0" borderId="49" xfId="0" applyNumberFormat="1" applyFont="1" applyBorder="1" applyAlignment="1" applyProtection="1">
      <alignment horizontal="center" vertical="center" shrinkToFit="1"/>
      <protection hidden="1"/>
    </xf>
    <xf numFmtId="38" fontId="7" fillId="0" borderId="104" xfId="0" applyNumberFormat="1" applyFont="1" applyBorder="1" applyAlignment="1" applyProtection="1">
      <alignment horizontal="center" vertical="center" shrinkToFit="1"/>
      <protection hidden="1"/>
    </xf>
    <xf numFmtId="38" fontId="7" fillId="0" borderId="103" xfId="0" applyNumberFormat="1" applyFont="1" applyBorder="1" applyAlignment="1" applyProtection="1">
      <alignment horizontal="center" vertical="center" shrinkToFit="1"/>
      <protection hidden="1"/>
    </xf>
    <xf numFmtId="38" fontId="7" fillId="0" borderId="126" xfId="0" applyNumberFormat="1" applyFont="1" applyBorder="1" applyAlignment="1" applyProtection="1">
      <alignment horizontal="center" vertical="center" shrinkToFit="1"/>
      <protection hidden="1"/>
    </xf>
    <xf numFmtId="38" fontId="7" fillId="0" borderId="107" xfId="0" applyNumberFormat="1" applyFont="1" applyBorder="1" applyAlignment="1" applyProtection="1">
      <alignment horizontal="center" vertical="center" shrinkToFit="1"/>
      <protection hidden="1"/>
    </xf>
    <xf numFmtId="38" fontId="7" fillId="0" borderId="147" xfId="0" applyNumberFormat="1" applyFont="1" applyBorder="1" applyAlignment="1" applyProtection="1">
      <alignment horizontal="center" vertical="center" shrinkToFit="1"/>
      <protection hidden="1"/>
    </xf>
    <xf numFmtId="38" fontId="7" fillId="0" borderId="106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72" xfId="0" applyBorder="1" applyAlignment="1" applyProtection="1">
      <alignment horizontal="right"/>
      <protection hidden="1"/>
    </xf>
    <xf numFmtId="0" fontId="29" fillId="0" borderId="73" xfId="0" applyFont="1" applyBorder="1" applyAlignment="1" applyProtection="1">
      <alignment horizontal="center" vertical="center" shrinkToFit="1"/>
      <protection hidden="1"/>
    </xf>
    <xf numFmtId="0" fontId="29" fillId="0" borderId="74" xfId="0" applyFont="1" applyBorder="1" applyAlignment="1" applyProtection="1">
      <alignment horizontal="center" vertical="center" shrinkToFit="1"/>
      <protection hidden="1"/>
    </xf>
    <xf numFmtId="0" fontId="30" fillId="0" borderId="24" xfId="0" applyFont="1" applyBorder="1" applyAlignment="1" applyProtection="1">
      <alignment horizontal="center" vertical="center" shrinkToFit="1"/>
      <protection hidden="1"/>
    </xf>
    <xf numFmtId="0" fontId="30" fillId="0" borderId="72" xfId="0" applyFont="1" applyBorder="1" applyAlignment="1" applyProtection="1">
      <alignment horizontal="center" vertical="center" shrinkToFit="1"/>
      <protection hidden="1"/>
    </xf>
    <xf numFmtId="0" fontId="29" fillId="0" borderId="75" xfId="0" applyFont="1" applyBorder="1" applyAlignment="1" applyProtection="1">
      <alignment horizontal="center" vertical="center" shrinkToFit="1"/>
      <protection hidden="1"/>
    </xf>
    <xf numFmtId="0" fontId="30" fillId="0" borderId="26" xfId="0" applyFont="1" applyBorder="1" applyAlignment="1" applyProtection="1">
      <alignment horizontal="center" vertical="center" shrinkToFit="1"/>
      <protection hidden="1"/>
    </xf>
    <xf numFmtId="0" fontId="30" fillId="0" borderId="73" xfId="0" applyFont="1" applyBorder="1" applyAlignment="1" applyProtection="1">
      <alignment horizontal="center" vertical="center" wrapText="1" shrinkToFit="1"/>
      <protection hidden="1"/>
    </xf>
    <xf numFmtId="0" fontId="30" fillId="0" borderId="75" xfId="0" applyFont="1" applyBorder="1" applyAlignment="1" applyProtection="1">
      <alignment horizontal="center" vertical="center" wrapText="1" shrinkToFit="1"/>
      <protection hidden="1"/>
    </xf>
    <xf numFmtId="0" fontId="30" fillId="0" borderId="24" xfId="0" applyFont="1" applyBorder="1" applyAlignment="1" applyProtection="1">
      <alignment horizontal="center" vertical="center" wrapText="1" shrinkToFit="1"/>
      <protection hidden="1"/>
    </xf>
    <xf numFmtId="0" fontId="30" fillId="0" borderId="26" xfId="0" applyFont="1" applyBorder="1" applyAlignment="1" applyProtection="1">
      <alignment horizontal="center" vertical="center" wrapText="1" shrinkToFit="1"/>
      <protection hidden="1"/>
    </xf>
    <xf numFmtId="0" fontId="7" fillId="0" borderId="73" xfId="0" applyFont="1" applyBorder="1" applyAlignment="1" applyProtection="1">
      <alignment horizontal="center" vertical="center" shrinkToFit="1"/>
      <protection hidden="1"/>
    </xf>
    <xf numFmtId="0" fontId="7" fillId="0" borderId="74" xfId="0" applyFont="1" applyBorder="1" applyAlignment="1" applyProtection="1">
      <alignment horizontal="center" vertical="center" shrinkToFit="1"/>
      <protection hidden="1"/>
    </xf>
    <xf numFmtId="0" fontId="7" fillId="0" borderId="75" xfId="0" applyFont="1" applyBorder="1" applyAlignment="1" applyProtection="1">
      <alignment horizontal="center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0" fontId="7" fillId="0" borderId="72" xfId="0" applyFont="1" applyBorder="1" applyAlignment="1" applyProtection="1">
      <alignment horizontal="center" vertical="center" shrinkToFit="1"/>
      <protection hidden="1"/>
    </xf>
    <xf numFmtId="0" fontId="7" fillId="0" borderId="26" xfId="0" applyFont="1" applyBorder="1" applyAlignment="1" applyProtection="1">
      <alignment horizontal="center" vertical="center" shrinkToFit="1"/>
      <protection hidden="1"/>
    </xf>
    <xf numFmtId="0" fontId="7" fillId="0" borderId="18" xfId="0" applyFont="1" applyBorder="1" applyAlignment="1" applyProtection="1">
      <alignment horizontal="center" vertical="center" shrinkToFit="1"/>
      <protection hidden="1"/>
    </xf>
    <xf numFmtId="0" fontId="7" fillId="0" borderId="47" xfId="0" applyFont="1" applyBorder="1" applyAlignment="1" applyProtection="1">
      <alignment horizontal="center" vertical="center" shrinkToFit="1"/>
      <protection hidden="1"/>
    </xf>
    <xf numFmtId="0" fontId="30" fillId="0" borderId="73" xfId="0" applyFont="1" applyBorder="1" applyAlignment="1" applyProtection="1">
      <alignment horizontal="center" vertical="center" shrinkToFit="1"/>
      <protection hidden="1"/>
    </xf>
    <xf numFmtId="0" fontId="30" fillId="0" borderId="74" xfId="0" applyFont="1" applyBorder="1" applyAlignment="1" applyProtection="1">
      <alignment horizontal="center" vertical="center" shrinkToFit="1"/>
      <protection hidden="1"/>
    </xf>
    <xf numFmtId="0" fontId="30" fillId="0" borderId="75" xfId="0" applyFont="1" applyBorder="1" applyAlignment="1" applyProtection="1">
      <alignment horizontal="center" vertical="center" shrinkToFit="1"/>
      <protection hidden="1"/>
    </xf>
    <xf numFmtId="0" fontId="30" fillId="0" borderId="50" xfId="0" applyFont="1" applyBorder="1" applyAlignment="1" applyProtection="1">
      <alignment horizontal="center" vertical="center" shrinkToFit="1"/>
      <protection hidden="1"/>
    </xf>
    <xf numFmtId="0" fontId="30" fillId="0" borderId="55" xfId="0" applyFont="1" applyBorder="1" applyAlignment="1" applyProtection="1">
      <alignment horizontal="center" vertical="center" shrinkToFit="1"/>
      <protection hidden="1"/>
    </xf>
    <xf numFmtId="0" fontId="30" fillId="0" borderId="79" xfId="0" applyFont="1" applyBorder="1" applyAlignment="1" applyProtection="1">
      <alignment horizontal="center" vertical="center" shrinkToFit="1"/>
      <protection hidden="1"/>
    </xf>
    <xf numFmtId="0" fontId="7" fillId="0" borderId="82" xfId="0" applyFont="1" applyBorder="1" applyAlignment="1" applyProtection="1">
      <alignment horizontal="center" vertical="center" shrinkToFit="1"/>
      <protection hidden="1"/>
    </xf>
    <xf numFmtId="0" fontId="7" fillId="0" borderId="83" xfId="0" applyFont="1" applyBorder="1" applyAlignment="1" applyProtection="1">
      <alignment horizontal="center" vertical="center" shrinkToFit="1"/>
      <protection hidden="1"/>
    </xf>
    <xf numFmtId="0" fontId="7" fillId="0" borderId="84" xfId="0" applyFont="1" applyBorder="1" applyAlignment="1" applyProtection="1">
      <alignment horizontal="center" vertical="center" shrinkToFit="1"/>
      <protection hidden="1"/>
    </xf>
    <xf numFmtId="0" fontId="30" fillId="0" borderId="53" xfId="0" applyFont="1" applyBorder="1" applyAlignment="1" applyProtection="1">
      <alignment horizontal="center" vertical="center" shrinkToFit="1"/>
      <protection hidden="1"/>
    </xf>
    <xf numFmtId="0" fontId="30" fillId="0" borderId="81" xfId="0" applyFont="1" applyBorder="1" applyAlignment="1" applyProtection="1">
      <alignment horizontal="center" vertical="center" shrinkToFit="1"/>
      <protection hidden="1"/>
    </xf>
    <xf numFmtId="0" fontId="7" fillId="9" borderId="66" xfId="0" applyFont="1" applyFill="1" applyBorder="1" applyAlignment="1" applyProtection="1">
      <alignment horizontal="center" vertical="center" shrinkToFit="1"/>
      <protection hidden="1"/>
    </xf>
    <xf numFmtId="0" fontId="7" fillId="9" borderId="67" xfId="0" applyFont="1" applyFill="1" applyBorder="1" applyAlignment="1" applyProtection="1">
      <alignment horizontal="center" vertical="center" shrinkToFit="1"/>
      <protection hidden="1"/>
    </xf>
    <xf numFmtId="0" fontId="19" fillId="8" borderId="68" xfId="0" applyFont="1" applyFill="1" applyBorder="1" applyAlignment="1" applyProtection="1">
      <alignment horizontal="left" vertical="center" shrinkToFit="1"/>
      <protection hidden="1"/>
    </xf>
    <xf numFmtId="0" fontId="19" fillId="8" borderId="0" xfId="0" applyFont="1" applyFill="1" applyAlignment="1" applyProtection="1">
      <alignment horizontal="left" vertical="center" shrinkToFit="1"/>
      <protection hidden="1"/>
    </xf>
    <xf numFmtId="38" fontId="7" fillId="9" borderId="66" xfId="1" applyFont="1" applyFill="1" applyBorder="1" applyAlignment="1" applyProtection="1">
      <alignment horizontal="center" vertical="center" shrinkToFit="1"/>
      <protection hidden="1"/>
    </xf>
    <xf numFmtId="38" fontId="7" fillId="9" borderId="67" xfId="1" applyFont="1" applyFill="1" applyBorder="1" applyAlignment="1" applyProtection="1">
      <alignment horizontal="center" vertical="center" shrinkToFit="1"/>
      <protection hidden="1"/>
    </xf>
    <xf numFmtId="0" fontId="30" fillId="0" borderId="18" xfId="0" applyFont="1" applyBorder="1" applyAlignment="1" applyProtection="1">
      <alignment horizontal="center" vertical="center" shrinkToFit="1"/>
      <protection hidden="1"/>
    </xf>
    <xf numFmtId="0" fontId="30" fillId="0" borderId="47" xfId="0" applyFont="1" applyBorder="1" applyAlignment="1" applyProtection="1">
      <alignment horizontal="center" vertical="center" shrinkToFit="1"/>
      <protection hidden="1"/>
    </xf>
    <xf numFmtId="0" fontId="30" fillId="0" borderId="48" xfId="0" applyFont="1" applyBorder="1" applyAlignment="1" applyProtection="1">
      <alignment horizontal="center" vertical="center" shrinkToFit="1"/>
      <protection hidden="1"/>
    </xf>
    <xf numFmtId="38" fontId="30" fillId="0" borderId="18" xfId="1" applyFont="1" applyBorder="1" applyAlignment="1" applyProtection="1">
      <alignment horizontal="center" vertical="center" shrinkToFit="1"/>
      <protection hidden="1"/>
    </xf>
    <xf numFmtId="38" fontId="7" fillId="0" borderId="18" xfId="1" applyFont="1" applyBorder="1" applyAlignment="1" applyProtection="1">
      <alignment horizontal="center" vertical="center" shrinkToFit="1"/>
      <protection hidden="1"/>
    </xf>
    <xf numFmtId="38" fontId="7" fillId="0" borderId="47" xfId="1" applyFont="1" applyBorder="1" applyAlignment="1" applyProtection="1">
      <alignment horizontal="center" vertical="center" shrinkToFit="1"/>
      <protection hidden="1"/>
    </xf>
    <xf numFmtId="0" fontId="30" fillId="0" borderId="78" xfId="0" applyFont="1" applyBorder="1" applyAlignment="1" applyProtection="1">
      <alignment horizontal="center" vertical="center" shrinkToFit="1"/>
      <protection hidden="1"/>
    </xf>
    <xf numFmtId="0" fontId="30" fillId="0" borderId="91" xfId="0" applyFont="1" applyBorder="1" applyAlignment="1" applyProtection="1">
      <alignment horizontal="center" vertical="center" shrinkToFit="1"/>
      <protection hidden="1"/>
    </xf>
    <xf numFmtId="0" fontId="30" fillId="0" borderId="54" xfId="0" applyFont="1" applyBorder="1" applyAlignment="1" applyProtection="1">
      <alignment horizontal="center" vertical="center" shrinkToFit="1"/>
      <protection hidden="1"/>
    </xf>
    <xf numFmtId="38" fontId="30" fillId="0" borderId="54" xfId="1" applyFont="1" applyBorder="1" applyAlignment="1" applyProtection="1">
      <alignment horizontal="center" vertical="center" shrinkToFit="1"/>
      <protection hidden="1"/>
    </xf>
    <xf numFmtId="38" fontId="7" fillId="0" borderId="54" xfId="1" applyFont="1" applyBorder="1" applyAlignment="1" applyProtection="1">
      <alignment horizontal="center" vertical="center" shrinkToFit="1"/>
      <protection hidden="1"/>
    </xf>
    <xf numFmtId="38" fontId="7" fillId="0" borderId="55" xfId="1" applyFont="1" applyBorder="1" applyAlignment="1" applyProtection="1">
      <alignment horizontal="center" vertical="center" shrinkToFit="1"/>
      <protection hidden="1"/>
    </xf>
    <xf numFmtId="0" fontId="30" fillId="0" borderId="89" xfId="0" applyFont="1" applyBorder="1" applyAlignment="1" applyProtection="1">
      <alignment horizontal="center" vertical="center" shrinkToFit="1"/>
      <protection hidden="1"/>
    </xf>
    <xf numFmtId="0" fontId="30" fillId="0" borderId="51" xfId="0" applyFont="1" applyBorder="1" applyAlignment="1" applyProtection="1">
      <alignment horizontal="center" vertical="center" shrinkToFit="1"/>
      <protection hidden="1"/>
    </xf>
    <xf numFmtId="38" fontId="30" fillId="0" borderId="51" xfId="1" applyFont="1" applyBorder="1" applyAlignment="1" applyProtection="1">
      <alignment horizontal="center" vertical="center" shrinkToFit="1"/>
      <protection hidden="1"/>
    </xf>
    <xf numFmtId="38" fontId="7" fillId="0" borderId="51" xfId="1" applyFont="1" applyBorder="1" applyAlignment="1" applyProtection="1">
      <alignment horizontal="center" vertical="center" shrinkToFit="1"/>
      <protection hidden="1"/>
    </xf>
    <xf numFmtId="38" fontId="7" fillId="0" borderId="56" xfId="1" applyFont="1" applyBorder="1" applyAlignment="1" applyProtection="1">
      <alignment horizontal="center" vertical="center" shrinkToFit="1"/>
      <protection hidden="1"/>
    </xf>
    <xf numFmtId="0" fontId="30" fillId="0" borderId="56" xfId="0" applyFont="1" applyBorder="1" applyAlignment="1" applyProtection="1">
      <alignment horizontal="center" vertical="center" shrinkToFit="1"/>
      <protection hidden="1"/>
    </xf>
    <xf numFmtId="0" fontId="30" fillId="0" borderId="80" xfId="0" applyFont="1" applyBorder="1" applyAlignment="1" applyProtection="1">
      <alignment horizontal="center" vertical="center" shrinkToFit="1"/>
      <protection hidden="1"/>
    </xf>
    <xf numFmtId="0" fontId="30" fillId="0" borderId="90" xfId="0" applyFont="1" applyBorder="1" applyAlignment="1" applyProtection="1">
      <alignment horizontal="center" vertical="center" shrinkToFit="1"/>
      <protection hidden="1"/>
    </xf>
    <xf numFmtId="0" fontId="30" fillId="0" borderId="52" xfId="0" applyFont="1" applyBorder="1" applyAlignment="1" applyProtection="1">
      <alignment horizontal="center" vertical="center" shrinkToFit="1"/>
      <protection hidden="1"/>
    </xf>
    <xf numFmtId="38" fontId="30" fillId="0" borderId="52" xfId="1" applyFont="1" applyBorder="1" applyAlignment="1" applyProtection="1">
      <alignment horizontal="center" vertical="center" shrinkToFit="1"/>
      <protection hidden="1"/>
    </xf>
    <xf numFmtId="38" fontId="7" fillId="0" borderId="52" xfId="1" applyFont="1" applyBorder="1" applyAlignment="1" applyProtection="1">
      <alignment horizontal="center" vertical="center" shrinkToFit="1"/>
      <protection hidden="1"/>
    </xf>
    <xf numFmtId="38" fontId="7" fillId="0" borderId="53" xfId="1" applyFont="1" applyBorder="1" applyAlignment="1" applyProtection="1">
      <alignment horizontal="center" vertical="center" shrinkToFit="1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28" fillId="0" borderId="57" xfId="0" applyFont="1" applyBorder="1" applyAlignment="1" applyProtection="1">
      <alignment horizontal="center" vertical="center" wrapText="1"/>
      <protection hidden="1"/>
    </xf>
    <xf numFmtId="0" fontId="28" fillId="0" borderId="85" xfId="0" applyFont="1" applyBorder="1" applyAlignment="1" applyProtection="1">
      <alignment horizontal="center" vertical="center" wrapText="1"/>
      <protection hidden="1"/>
    </xf>
    <xf numFmtId="0" fontId="28" fillId="0" borderId="63" xfId="0" applyFont="1" applyBorder="1" applyAlignment="1" applyProtection="1">
      <alignment horizontal="center" vertical="center" wrapText="1"/>
      <protection hidden="1"/>
    </xf>
    <xf numFmtId="0" fontId="28" fillId="0" borderId="86" xfId="0" applyFont="1" applyBorder="1" applyAlignment="1" applyProtection="1">
      <alignment horizontal="center" vertical="center" wrapText="1"/>
      <protection hidden="1"/>
    </xf>
    <xf numFmtId="0" fontId="27" fillId="0" borderId="85" xfId="0" applyFont="1" applyBorder="1" applyAlignment="1" applyProtection="1">
      <alignment horizontal="center" vertical="center" wrapText="1"/>
      <protection hidden="1"/>
    </xf>
    <xf numFmtId="0" fontId="27" fillId="0" borderId="108" xfId="0" applyFont="1" applyBorder="1" applyAlignment="1" applyProtection="1">
      <alignment horizontal="center" vertical="center" wrapText="1"/>
      <protection hidden="1"/>
    </xf>
    <xf numFmtId="0" fontId="27" fillId="0" borderId="58" xfId="0" applyFont="1" applyBorder="1" applyAlignment="1" applyProtection="1">
      <alignment horizontal="center" vertical="center" wrapText="1"/>
      <protection hidden="1"/>
    </xf>
    <xf numFmtId="0" fontId="27" fillId="0" borderId="86" xfId="0" applyFont="1" applyBorder="1" applyAlignment="1" applyProtection="1">
      <alignment horizontal="center" vertical="center" wrapText="1"/>
      <protection hidden="1"/>
    </xf>
    <xf numFmtId="0" fontId="27" fillId="0" borderId="109" xfId="0" applyFont="1" applyBorder="1" applyAlignment="1" applyProtection="1">
      <alignment horizontal="center" vertical="center" wrapText="1"/>
      <protection hidden="1"/>
    </xf>
    <xf numFmtId="0" fontId="27" fillId="0" borderId="64" xfId="0" applyFont="1" applyBorder="1" applyAlignment="1" applyProtection="1">
      <alignment horizontal="center" vertical="center" wrapText="1"/>
      <protection hidden="1"/>
    </xf>
    <xf numFmtId="0" fontId="6" fillId="0" borderId="91" xfId="0" applyFont="1" applyBorder="1" applyAlignment="1" applyProtection="1">
      <alignment horizontal="center" vertical="center" wrapText="1" shrinkToFit="1"/>
      <protection hidden="1"/>
    </xf>
    <xf numFmtId="0" fontId="6" fillId="0" borderId="54" xfId="0" applyFont="1" applyBorder="1" applyAlignment="1" applyProtection="1">
      <alignment horizontal="center" vertical="center" shrinkToFit="1"/>
      <protection hidden="1"/>
    </xf>
    <xf numFmtId="0" fontId="30" fillId="0" borderId="74" xfId="0" applyFont="1" applyBorder="1" applyAlignment="1" applyProtection="1">
      <alignment horizontal="center" vertical="center" wrapText="1" shrinkToFit="1"/>
      <protection hidden="1"/>
    </xf>
    <xf numFmtId="0" fontId="30" fillId="0" borderId="72" xfId="0" applyFont="1" applyBorder="1" applyAlignment="1" applyProtection="1">
      <alignment horizontal="center" vertical="center" wrapText="1" shrinkToFit="1"/>
      <protection hidden="1"/>
    </xf>
    <xf numFmtId="0" fontId="6" fillId="0" borderId="89" xfId="0" applyFont="1" applyBorder="1" applyAlignment="1" applyProtection="1">
      <alignment horizontal="center" vertical="center" wrapText="1" shrinkToFit="1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38" fontId="7" fillId="0" borderId="152" xfId="0" applyNumberFormat="1" applyFont="1" applyBorder="1" applyAlignment="1" applyProtection="1">
      <alignment horizontal="center" vertical="center" shrinkToFit="1"/>
      <protection hidden="1"/>
    </xf>
    <xf numFmtId="38" fontId="7" fillId="0" borderId="153" xfId="0" applyNumberFormat="1" applyFont="1" applyBorder="1" applyAlignment="1" applyProtection="1">
      <alignment horizontal="center" vertical="center" shrinkToFit="1"/>
      <protection hidden="1"/>
    </xf>
    <xf numFmtId="0" fontId="28" fillId="0" borderId="123" xfId="0" applyFont="1" applyBorder="1" applyAlignment="1" applyProtection="1">
      <alignment horizontal="center" shrinkToFit="1"/>
      <protection hidden="1"/>
    </xf>
    <xf numFmtId="0" fontId="28" fillId="0" borderId="124" xfId="0" applyFont="1" applyBorder="1" applyAlignment="1" applyProtection="1">
      <alignment horizontal="center" shrinkToFit="1"/>
      <protection hidden="1"/>
    </xf>
    <xf numFmtId="0" fontId="27" fillId="0" borderId="119" xfId="0" applyFont="1" applyBorder="1" applyAlignment="1" applyProtection="1">
      <alignment horizontal="center" shrinkToFit="1"/>
      <protection hidden="1"/>
    </xf>
    <xf numFmtId="0" fontId="27" fillId="0" borderId="120" xfId="0" applyFont="1" applyBorder="1" applyAlignment="1" applyProtection="1">
      <alignment horizontal="center" shrinkToFit="1"/>
      <protection hidden="1"/>
    </xf>
    <xf numFmtId="0" fontId="27" fillId="0" borderId="121" xfId="0" applyFont="1" applyBorder="1" applyAlignment="1" applyProtection="1">
      <alignment horizontal="center" shrinkToFit="1"/>
      <protection hidden="1"/>
    </xf>
    <xf numFmtId="0" fontId="19" fillId="6" borderId="103" xfId="0" applyFont="1" applyFill="1" applyBorder="1" applyAlignment="1" applyProtection="1">
      <alignment horizontal="center" vertical="center" shrinkToFit="1"/>
      <protection hidden="1"/>
    </xf>
    <xf numFmtId="0" fontId="19" fillId="6" borderId="89" xfId="0" applyFont="1" applyFill="1" applyBorder="1" applyAlignment="1" applyProtection="1">
      <alignment horizontal="center" vertical="center" shrinkToFit="1"/>
      <protection hidden="1"/>
    </xf>
    <xf numFmtId="177" fontId="19" fillId="6" borderId="59" xfId="1" applyNumberFormat="1" applyFont="1" applyFill="1" applyBorder="1" applyAlignment="1" applyProtection="1">
      <alignment horizontal="center" vertical="center"/>
      <protection hidden="1"/>
    </xf>
    <xf numFmtId="177" fontId="19" fillId="6" borderId="87" xfId="1" applyNumberFormat="1" applyFont="1" applyFill="1" applyBorder="1" applyAlignment="1" applyProtection="1">
      <alignment horizontal="center" vertical="center"/>
      <protection hidden="1"/>
    </xf>
    <xf numFmtId="177" fontId="19" fillId="6" borderId="110" xfId="1" applyNumberFormat="1" applyFont="1" applyFill="1" applyBorder="1" applyAlignment="1" applyProtection="1">
      <alignment horizontal="center" vertical="center"/>
      <protection hidden="1"/>
    </xf>
    <xf numFmtId="177" fontId="19" fillId="6" borderId="60" xfId="1" applyNumberFormat="1" applyFont="1" applyFill="1" applyBorder="1" applyAlignment="1" applyProtection="1">
      <alignment horizontal="center" vertical="center"/>
      <protection hidden="1"/>
    </xf>
    <xf numFmtId="0" fontId="19" fillId="5" borderId="107" xfId="0" applyFont="1" applyFill="1" applyBorder="1" applyAlignment="1" applyProtection="1">
      <alignment horizontal="center" vertical="center" shrinkToFit="1"/>
      <protection hidden="1"/>
    </xf>
    <xf numFmtId="0" fontId="19" fillId="5" borderId="90" xfId="0" applyFont="1" applyFill="1" applyBorder="1" applyAlignment="1" applyProtection="1">
      <alignment horizontal="center" vertical="center" shrinkToFit="1"/>
      <protection hidden="1"/>
    </xf>
    <xf numFmtId="177" fontId="19" fillId="5" borderId="61" xfId="1" applyNumberFormat="1" applyFont="1" applyFill="1" applyBorder="1" applyAlignment="1" applyProtection="1">
      <alignment horizontal="center" vertical="center"/>
      <protection hidden="1"/>
    </xf>
    <xf numFmtId="177" fontId="19" fillId="5" borderId="88" xfId="1" applyNumberFormat="1" applyFont="1" applyFill="1" applyBorder="1" applyAlignment="1" applyProtection="1">
      <alignment horizontal="center" vertical="center"/>
      <protection hidden="1"/>
    </xf>
    <xf numFmtId="177" fontId="19" fillId="5" borderId="111" xfId="1" applyNumberFormat="1" applyFont="1" applyFill="1" applyBorder="1" applyAlignment="1" applyProtection="1">
      <alignment horizontal="center" vertical="center"/>
      <protection hidden="1"/>
    </xf>
    <xf numFmtId="177" fontId="19" fillId="5" borderId="62" xfId="1" applyNumberFormat="1" applyFont="1" applyFill="1" applyBorder="1" applyAlignment="1" applyProtection="1">
      <alignment horizontal="center" vertical="center"/>
      <protection hidden="1"/>
    </xf>
    <xf numFmtId="0" fontId="19" fillId="4" borderId="107" xfId="0" applyFont="1" applyFill="1" applyBorder="1" applyAlignment="1" applyProtection="1">
      <alignment horizontal="center" vertical="center" shrinkToFit="1"/>
      <protection hidden="1"/>
    </xf>
    <xf numFmtId="0" fontId="19" fillId="4" borderId="90" xfId="0" applyFont="1" applyFill="1" applyBorder="1" applyAlignment="1" applyProtection="1">
      <alignment horizontal="center" vertical="center" shrinkToFit="1"/>
      <protection hidden="1"/>
    </xf>
    <xf numFmtId="177" fontId="19" fillId="4" borderId="61" xfId="1" applyNumberFormat="1" applyFont="1" applyFill="1" applyBorder="1" applyAlignment="1" applyProtection="1">
      <alignment horizontal="center" vertical="center"/>
      <protection hidden="1"/>
    </xf>
    <xf numFmtId="177" fontId="19" fillId="4" borderId="88" xfId="1" applyNumberFormat="1" applyFont="1" applyFill="1" applyBorder="1" applyAlignment="1" applyProtection="1">
      <alignment horizontal="center" vertical="center"/>
      <protection hidden="1"/>
    </xf>
    <xf numFmtId="177" fontId="19" fillId="4" borderId="111" xfId="1" applyNumberFormat="1" applyFont="1" applyFill="1" applyBorder="1" applyAlignment="1" applyProtection="1">
      <alignment horizontal="center" vertical="center"/>
      <protection hidden="1"/>
    </xf>
    <xf numFmtId="177" fontId="19" fillId="4" borderId="62" xfId="1" applyNumberFormat="1" applyFont="1" applyFill="1" applyBorder="1" applyAlignment="1" applyProtection="1">
      <alignment horizontal="center" vertical="center"/>
      <protection hidden="1"/>
    </xf>
    <xf numFmtId="0" fontId="19" fillId="0" borderId="106" xfId="0" applyFont="1" applyBorder="1" applyAlignment="1" applyProtection="1">
      <alignment horizontal="center" vertical="center" shrinkToFit="1"/>
      <protection hidden="1"/>
    </xf>
    <xf numFmtId="0" fontId="19" fillId="0" borderId="91" xfId="0" applyFont="1" applyBorder="1" applyAlignment="1" applyProtection="1">
      <alignment horizontal="center" vertical="center" shrinkToFit="1"/>
      <protection hidden="1"/>
    </xf>
    <xf numFmtId="177" fontId="19" fillId="0" borderId="57" xfId="1" applyNumberFormat="1" applyFont="1" applyBorder="1" applyAlignment="1" applyProtection="1">
      <alignment horizontal="center" vertical="center"/>
      <protection hidden="1"/>
    </xf>
    <xf numFmtId="177" fontId="19" fillId="0" borderId="85" xfId="1" applyNumberFormat="1" applyFont="1" applyBorder="1" applyAlignment="1" applyProtection="1">
      <alignment horizontal="center" vertical="center"/>
      <protection hidden="1"/>
    </xf>
    <xf numFmtId="177" fontId="19" fillId="0" borderId="108" xfId="1" applyNumberFormat="1" applyFont="1" applyBorder="1" applyAlignment="1" applyProtection="1">
      <alignment horizontal="center" vertical="center"/>
      <protection hidden="1"/>
    </xf>
    <xf numFmtId="177" fontId="19" fillId="0" borderId="58" xfId="1" applyNumberFormat="1" applyFont="1" applyBorder="1" applyAlignment="1" applyProtection="1">
      <alignment horizontal="center" vertical="center"/>
      <protection hidden="1"/>
    </xf>
    <xf numFmtId="0" fontId="12" fillId="7" borderId="1" xfId="2" applyFont="1" applyFill="1" applyBorder="1" applyAlignment="1" applyProtection="1">
      <alignment horizontal="center" vertical="center"/>
      <protection hidden="1"/>
    </xf>
    <xf numFmtId="0" fontId="12" fillId="7" borderId="6" xfId="2" applyFont="1" applyFill="1" applyBorder="1" applyAlignment="1" applyProtection="1">
      <alignment horizontal="center" vertical="center"/>
      <protection hidden="1"/>
    </xf>
    <xf numFmtId="0" fontId="12" fillId="7" borderId="2" xfId="2" applyFont="1" applyFill="1" applyBorder="1" applyAlignment="1" applyProtection="1">
      <alignment horizontal="center" vertical="center"/>
      <protection hidden="1"/>
    </xf>
    <xf numFmtId="0" fontId="12" fillId="7" borderId="7" xfId="2" applyFont="1" applyFill="1" applyBorder="1" applyAlignment="1" applyProtection="1">
      <alignment horizontal="center" vertical="center"/>
      <protection hidden="1"/>
    </xf>
    <xf numFmtId="0" fontId="22" fillId="7" borderId="1" xfId="2" applyFont="1" applyFill="1" applyBorder="1" applyAlignment="1" applyProtection="1">
      <alignment horizontal="center" vertical="center" shrinkToFit="1"/>
      <protection hidden="1"/>
    </xf>
    <xf numFmtId="0" fontId="22" fillId="7" borderId="6" xfId="2" applyFont="1" applyFill="1" applyBorder="1" applyAlignment="1" applyProtection="1">
      <alignment horizontal="center" vertical="center" shrinkToFit="1"/>
      <protection hidden="1"/>
    </xf>
    <xf numFmtId="3" fontId="22" fillId="7" borderId="2" xfId="2" applyNumberFormat="1" applyFont="1" applyFill="1" applyBorder="1" applyAlignment="1" applyProtection="1">
      <alignment horizontal="center" vertical="center" shrinkToFit="1"/>
      <protection hidden="1"/>
    </xf>
    <xf numFmtId="3" fontId="22" fillId="7" borderId="7" xfId="2" applyNumberFormat="1" applyFont="1" applyFill="1" applyBorder="1" applyAlignment="1" applyProtection="1">
      <alignment horizontal="center" vertical="center" shrinkToFit="1"/>
      <protection hidden="1"/>
    </xf>
    <xf numFmtId="0" fontId="22" fillId="7" borderId="2" xfId="2" applyFont="1" applyFill="1" applyBorder="1" applyAlignment="1" applyProtection="1">
      <alignment horizontal="center" vertical="center" shrinkToFit="1"/>
      <protection hidden="1"/>
    </xf>
    <xf numFmtId="0" fontId="22" fillId="7" borderId="7" xfId="2" applyFont="1" applyFill="1" applyBorder="1" applyAlignment="1" applyProtection="1">
      <alignment horizontal="center" vertical="center" shrinkToFit="1"/>
      <protection hidden="1"/>
    </xf>
    <xf numFmtId="0" fontId="22" fillId="7" borderId="5" xfId="2" applyFont="1" applyFill="1" applyBorder="1" applyAlignment="1" applyProtection="1">
      <alignment horizontal="center" vertical="center" shrinkToFit="1"/>
      <protection hidden="1"/>
    </xf>
    <xf numFmtId="0" fontId="22" fillId="7" borderId="10" xfId="2" applyFont="1" applyFill="1" applyBorder="1" applyAlignment="1" applyProtection="1">
      <alignment horizontal="center" vertical="center" shrinkToFit="1"/>
      <protection hidden="1"/>
    </xf>
    <xf numFmtId="38" fontId="7" fillId="0" borderId="47" xfId="1" applyFont="1" applyFill="1" applyBorder="1" applyAlignment="1" applyProtection="1">
      <alignment horizontal="center" vertical="center" shrinkToFit="1"/>
      <protection hidden="1"/>
    </xf>
    <xf numFmtId="38" fontId="7" fillId="0" borderId="48" xfId="1" applyFont="1" applyFill="1" applyBorder="1" applyAlignment="1" applyProtection="1">
      <alignment horizontal="center" vertical="center" shrinkToFit="1"/>
      <protection hidden="1"/>
    </xf>
    <xf numFmtId="0" fontId="20" fillId="9" borderId="66" xfId="0" applyFont="1" applyFill="1" applyBorder="1" applyAlignment="1" applyProtection="1">
      <alignment horizontal="center" vertical="center"/>
      <protection hidden="1"/>
    </xf>
    <xf numFmtId="0" fontId="20" fillId="9" borderId="67" xfId="0" applyFont="1" applyFill="1" applyBorder="1" applyAlignment="1" applyProtection="1">
      <alignment horizontal="center" vertical="center"/>
      <protection hidden="1"/>
    </xf>
    <xf numFmtId="0" fontId="12" fillId="2" borderId="1" xfId="2" applyFont="1" applyFill="1" applyBorder="1" applyAlignment="1" applyProtection="1">
      <alignment horizontal="center" vertical="center"/>
      <protection hidden="1"/>
    </xf>
    <xf numFmtId="0" fontId="12" fillId="2" borderId="6" xfId="2" applyFont="1" applyFill="1" applyBorder="1" applyAlignment="1" applyProtection="1">
      <alignment horizontal="center" vertical="center"/>
      <protection hidden="1"/>
    </xf>
    <xf numFmtId="0" fontId="12" fillId="2" borderId="2" xfId="2" applyFont="1" applyFill="1" applyBorder="1" applyAlignment="1" applyProtection="1">
      <alignment horizontal="center" vertical="center"/>
      <protection hidden="1"/>
    </xf>
    <xf numFmtId="0" fontId="12" fillId="2" borderId="7" xfId="2" applyFont="1" applyFill="1" applyBorder="1" applyAlignment="1" applyProtection="1">
      <alignment horizontal="center" vertical="center"/>
      <protection hidden="1"/>
    </xf>
    <xf numFmtId="0" fontId="12" fillId="2" borderId="1" xfId="2" applyFont="1" applyFill="1" applyBorder="1" applyAlignment="1" applyProtection="1">
      <alignment horizontal="center" vertical="center" wrapText="1"/>
      <protection hidden="1"/>
    </xf>
    <xf numFmtId="0" fontId="12" fillId="2" borderId="6" xfId="2" applyFont="1" applyFill="1" applyBorder="1" applyAlignment="1" applyProtection="1">
      <alignment horizontal="center" vertical="center" wrapText="1"/>
      <protection hidden="1"/>
    </xf>
    <xf numFmtId="3" fontId="12" fillId="2" borderId="2" xfId="2" applyNumberFormat="1" applyFont="1" applyFill="1" applyBorder="1" applyAlignment="1" applyProtection="1">
      <alignment horizontal="center" vertical="center" wrapText="1"/>
      <protection hidden="1"/>
    </xf>
    <xf numFmtId="3" fontId="12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2" applyFont="1" applyFill="1" applyBorder="1" applyAlignment="1" applyProtection="1">
      <alignment horizontal="center" vertical="center" wrapText="1"/>
      <protection hidden="1"/>
    </xf>
    <xf numFmtId="0" fontId="12" fillId="2" borderId="7" xfId="2" applyFont="1" applyFill="1" applyBorder="1" applyAlignment="1" applyProtection="1">
      <alignment horizontal="center" vertical="center" wrapText="1"/>
      <protection hidden="1"/>
    </xf>
    <xf numFmtId="0" fontId="12" fillId="2" borderId="5" xfId="2" applyFont="1" applyFill="1" applyBorder="1" applyAlignment="1" applyProtection="1">
      <alignment horizontal="center" vertical="center" wrapText="1"/>
      <protection hidden="1"/>
    </xf>
    <xf numFmtId="0" fontId="12" fillId="2" borderId="10" xfId="2" applyFont="1" applyFill="1" applyBorder="1" applyAlignment="1" applyProtection="1">
      <alignment horizontal="center" vertical="center" wrapText="1"/>
      <protection hidden="1"/>
    </xf>
    <xf numFmtId="0" fontId="22" fillId="7" borderId="29" xfId="2" applyFont="1" applyFill="1" applyBorder="1" applyAlignment="1" applyProtection="1">
      <alignment horizontal="right" vertical="center" shrinkToFit="1"/>
      <protection hidden="1"/>
    </xf>
    <xf numFmtId="0" fontId="22" fillId="7" borderId="30" xfId="2" applyFont="1" applyFill="1" applyBorder="1" applyAlignment="1" applyProtection="1">
      <alignment horizontal="right" vertical="center" shrinkToFit="1"/>
      <protection hidden="1"/>
    </xf>
    <xf numFmtId="0" fontId="12" fillId="2" borderId="24" xfId="2" applyFont="1" applyFill="1" applyBorder="1" applyAlignment="1" applyProtection="1">
      <alignment horizontal="right" vertical="center"/>
      <protection hidden="1"/>
    </xf>
    <xf numFmtId="0" fontId="12" fillId="2" borderId="25" xfId="2" applyFont="1" applyFill="1" applyBorder="1" applyAlignment="1" applyProtection="1">
      <alignment horizontal="right" vertical="center"/>
      <protection hidden="1"/>
    </xf>
    <xf numFmtId="0" fontId="12" fillId="7" borderId="17" xfId="2" applyFont="1" applyFill="1" applyBorder="1" applyAlignment="1" applyProtection="1">
      <alignment horizontal="center" vertical="center"/>
      <protection hidden="1"/>
    </xf>
    <xf numFmtId="0" fontId="13" fillId="7" borderId="11" xfId="3" applyFont="1" applyFill="1" applyBorder="1" applyAlignment="1" applyProtection="1">
      <alignment horizontal="center" vertical="center" wrapText="1"/>
      <protection hidden="1"/>
    </xf>
    <xf numFmtId="0" fontId="13" fillId="7" borderId="18" xfId="3" applyFont="1" applyFill="1" applyBorder="1" applyAlignment="1" applyProtection="1">
      <alignment horizontal="center" vertical="center"/>
      <protection hidden="1"/>
    </xf>
    <xf numFmtId="0" fontId="13" fillId="7" borderId="36" xfId="3" applyFont="1" applyFill="1" applyBorder="1" applyAlignment="1" applyProtection="1">
      <alignment horizontal="center" vertical="center"/>
      <protection hidden="1"/>
    </xf>
    <xf numFmtId="0" fontId="22" fillId="7" borderId="12" xfId="2" applyFont="1" applyFill="1" applyBorder="1" applyAlignment="1" applyProtection="1">
      <alignment horizontal="right" vertical="center" shrinkToFit="1"/>
      <protection hidden="1"/>
    </xf>
    <xf numFmtId="0" fontId="22" fillId="7" borderId="4" xfId="2" applyFont="1" applyFill="1" applyBorder="1" applyAlignment="1" applyProtection="1">
      <alignment horizontal="right" vertical="center" shrinkToFit="1"/>
      <protection hidden="1"/>
    </xf>
    <xf numFmtId="0" fontId="12" fillId="7" borderId="1" xfId="2" applyFont="1" applyFill="1" applyBorder="1" applyAlignment="1" applyProtection="1">
      <alignment horizontal="center" vertical="center" wrapText="1"/>
      <protection hidden="1"/>
    </xf>
    <xf numFmtId="0" fontId="12" fillId="7" borderId="17" xfId="2" applyFont="1" applyFill="1" applyBorder="1" applyAlignment="1" applyProtection="1">
      <alignment horizontal="center" vertical="center" wrapText="1"/>
      <protection hidden="1"/>
    </xf>
    <xf numFmtId="0" fontId="12" fillId="7" borderId="6" xfId="2" applyFont="1" applyFill="1" applyBorder="1" applyAlignment="1" applyProtection="1">
      <alignment horizontal="center" vertical="center" wrapText="1"/>
      <protection hidden="1"/>
    </xf>
    <xf numFmtId="0" fontId="12" fillId="7" borderId="11" xfId="2" applyFont="1" applyFill="1" applyBorder="1" applyAlignment="1" applyProtection="1">
      <alignment horizontal="center" vertical="center" wrapText="1"/>
      <protection hidden="1"/>
    </xf>
    <xf numFmtId="0" fontId="12" fillId="7" borderId="18" xfId="2" applyFont="1" applyFill="1" applyBorder="1" applyAlignment="1" applyProtection="1">
      <alignment horizontal="center" vertical="center"/>
      <protection hidden="1"/>
    </xf>
    <xf numFmtId="0" fontId="12" fillId="7" borderId="36" xfId="2" applyFont="1" applyFill="1" applyBorder="1" applyAlignment="1" applyProtection="1">
      <alignment horizontal="center" vertical="center"/>
      <protection hidden="1"/>
    </xf>
    <xf numFmtId="0" fontId="22" fillId="7" borderId="19" xfId="2" applyFont="1" applyFill="1" applyBorder="1" applyAlignment="1" applyProtection="1">
      <alignment horizontal="right" vertical="center" shrinkToFit="1"/>
      <protection hidden="1"/>
    </xf>
    <xf numFmtId="0" fontId="22" fillId="7" borderId="20" xfId="2" applyFont="1" applyFill="1" applyBorder="1" applyAlignment="1" applyProtection="1">
      <alignment horizontal="right" vertical="center" shrinkToFit="1"/>
      <protection hidden="1"/>
    </xf>
    <xf numFmtId="0" fontId="22" fillId="7" borderId="24" xfId="2" applyFont="1" applyFill="1" applyBorder="1" applyAlignment="1" applyProtection="1">
      <alignment horizontal="right" vertical="center" shrinkToFit="1"/>
      <protection hidden="1"/>
    </xf>
    <xf numFmtId="0" fontId="22" fillId="7" borderId="25" xfId="2" applyFont="1" applyFill="1" applyBorder="1" applyAlignment="1" applyProtection="1">
      <alignment horizontal="right" vertical="center" shrinkToFit="1"/>
      <protection hidden="1"/>
    </xf>
    <xf numFmtId="0" fontId="22" fillId="7" borderId="34" xfId="2" applyFont="1" applyFill="1" applyBorder="1" applyAlignment="1" applyProtection="1">
      <alignment horizontal="right" vertical="center" shrinkToFit="1"/>
      <protection hidden="1"/>
    </xf>
    <xf numFmtId="0" fontId="22" fillId="7" borderId="35" xfId="2" applyFont="1" applyFill="1" applyBorder="1" applyAlignment="1" applyProtection="1">
      <alignment horizontal="right" vertical="center" shrinkToFit="1"/>
      <protection hidden="1"/>
    </xf>
    <xf numFmtId="0" fontId="12" fillId="2" borderId="34" xfId="2" applyFont="1" applyFill="1" applyBorder="1" applyAlignment="1" applyProtection="1">
      <alignment horizontal="right" vertical="center"/>
      <protection hidden="1"/>
    </xf>
    <xf numFmtId="0" fontId="12" fillId="2" borderId="35" xfId="2" applyFont="1" applyFill="1" applyBorder="1" applyAlignment="1" applyProtection="1">
      <alignment horizontal="right" vertical="center"/>
      <protection hidden="1"/>
    </xf>
    <xf numFmtId="0" fontId="12" fillId="2" borderId="1" xfId="2" applyFont="1" applyFill="1" applyBorder="1" applyAlignment="1" applyProtection="1">
      <alignment horizontal="left" vertical="center"/>
      <protection hidden="1"/>
    </xf>
    <xf numFmtId="0" fontId="12" fillId="2" borderId="17" xfId="2" applyFont="1" applyFill="1" applyBorder="1" applyAlignment="1" applyProtection="1">
      <alignment horizontal="left" vertical="center"/>
      <protection hidden="1"/>
    </xf>
    <xf numFmtId="0" fontId="12" fillId="2" borderId="6" xfId="2" applyFont="1" applyFill="1" applyBorder="1" applyAlignment="1" applyProtection="1">
      <alignment horizontal="left" vertical="center"/>
      <protection hidden="1"/>
    </xf>
    <xf numFmtId="0" fontId="13" fillId="2" borderId="11" xfId="3" applyFont="1" applyFill="1" applyBorder="1" applyAlignment="1" applyProtection="1">
      <alignment horizontal="left" vertical="center" wrapText="1"/>
      <protection hidden="1"/>
    </xf>
    <xf numFmtId="0" fontId="13" fillId="2" borderId="18" xfId="3" applyFont="1" applyFill="1" applyBorder="1" applyAlignment="1" applyProtection="1">
      <alignment horizontal="left" vertical="center"/>
      <protection hidden="1"/>
    </xf>
    <xf numFmtId="0" fontId="13" fillId="2" borderId="36" xfId="3" applyFont="1" applyFill="1" applyBorder="1" applyAlignment="1" applyProtection="1">
      <alignment horizontal="left" vertical="center"/>
      <protection hidden="1"/>
    </xf>
    <xf numFmtId="0" fontId="12" fillId="2" borderId="12" xfId="2" applyFont="1" applyFill="1" applyBorder="1" applyAlignment="1" applyProtection="1">
      <alignment horizontal="right" vertical="center"/>
      <protection hidden="1"/>
    </xf>
    <xf numFmtId="0" fontId="12" fillId="2" borderId="4" xfId="2" applyFont="1" applyFill="1" applyBorder="1" applyAlignment="1" applyProtection="1">
      <alignment horizontal="right" vertical="center"/>
      <protection hidden="1"/>
    </xf>
    <xf numFmtId="0" fontId="12" fillId="2" borderId="19" xfId="2" applyFont="1" applyFill="1" applyBorder="1" applyAlignment="1" applyProtection="1">
      <alignment horizontal="right" vertical="center"/>
      <protection hidden="1"/>
    </xf>
    <xf numFmtId="0" fontId="12" fillId="2" borderId="20" xfId="2" applyFont="1" applyFill="1" applyBorder="1" applyAlignment="1" applyProtection="1">
      <alignment horizontal="right" vertical="center"/>
      <protection hidden="1"/>
    </xf>
    <xf numFmtId="0" fontId="12" fillId="2" borderId="1" xfId="2" applyFont="1" applyFill="1" applyBorder="1" applyAlignment="1" applyProtection="1">
      <alignment horizontal="left" vertical="center" wrapText="1"/>
      <protection hidden="1"/>
    </xf>
    <xf numFmtId="0" fontId="12" fillId="2" borderId="17" xfId="2" applyFont="1" applyFill="1" applyBorder="1" applyAlignment="1" applyProtection="1">
      <alignment horizontal="left" vertical="center" wrapText="1"/>
      <protection hidden="1"/>
    </xf>
    <xf numFmtId="0" fontId="12" fillId="2" borderId="40" xfId="2" applyFont="1" applyFill="1" applyBorder="1" applyAlignment="1" applyProtection="1">
      <alignment horizontal="left" vertical="center" wrapText="1"/>
      <protection hidden="1"/>
    </xf>
    <xf numFmtId="0" fontId="12" fillId="2" borderId="11" xfId="2" applyFont="1" applyFill="1" applyBorder="1" applyAlignment="1" applyProtection="1">
      <alignment horizontal="left" vertical="center" wrapText="1"/>
      <protection hidden="1"/>
    </xf>
    <xf numFmtId="0" fontId="12" fillId="2" borderId="18" xfId="2" applyFont="1" applyFill="1" applyBorder="1" applyAlignment="1" applyProtection="1">
      <alignment horizontal="left" vertical="center"/>
      <protection hidden="1"/>
    </xf>
    <xf numFmtId="0" fontId="12" fillId="2" borderId="36" xfId="2" applyFont="1" applyFill="1" applyBorder="1" applyAlignment="1" applyProtection="1">
      <alignment horizontal="left" vertical="center"/>
      <protection hidden="1"/>
    </xf>
    <xf numFmtId="0" fontId="12" fillId="2" borderId="6" xfId="2" applyFont="1" applyFill="1" applyBorder="1" applyAlignment="1" applyProtection="1">
      <alignment horizontal="left" vertical="center" wrapText="1"/>
      <protection hidden="1"/>
    </xf>
    <xf numFmtId="0" fontId="12" fillId="2" borderId="29" xfId="2" applyFont="1" applyFill="1" applyBorder="1" applyAlignment="1" applyProtection="1">
      <alignment horizontal="right" vertical="center"/>
      <protection hidden="1"/>
    </xf>
    <xf numFmtId="0" fontId="12" fillId="2" borderId="30" xfId="2" applyFont="1" applyFill="1" applyBorder="1" applyAlignment="1" applyProtection="1">
      <alignment horizontal="right" vertical="center"/>
      <protection hidden="1"/>
    </xf>
    <xf numFmtId="0" fontId="12" fillId="2" borderId="27" xfId="2" applyFont="1" applyFill="1" applyBorder="1" applyAlignment="1" applyProtection="1">
      <alignment horizontal="left" vertical="center" wrapText="1"/>
      <protection hidden="1"/>
    </xf>
    <xf numFmtId="0" fontId="22" fillId="7" borderId="8" xfId="2" applyFont="1" applyFill="1" applyBorder="1" applyAlignment="1" applyProtection="1">
      <alignment horizontal="right" vertical="center" shrinkToFit="1"/>
      <protection hidden="1"/>
    </xf>
    <xf numFmtId="0" fontId="22" fillId="7" borderId="37" xfId="2" applyFont="1" applyFill="1" applyBorder="1" applyAlignment="1" applyProtection="1">
      <alignment horizontal="right" vertical="center" shrinkToFit="1"/>
      <protection hidden="1"/>
    </xf>
    <xf numFmtId="0" fontId="12" fillId="2" borderId="8" xfId="2" applyFont="1" applyFill="1" applyBorder="1" applyAlignment="1" applyProtection="1">
      <alignment horizontal="right" vertical="center"/>
      <protection hidden="1"/>
    </xf>
    <xf numFmtId="0" fontId="12" fillId="2" borderId="37" xfId="2" applyFont="1" applyFill="1" applyBorder="1" applyAlignment="1" applyProtection="1">
      <alignment horizontal="right" vertical="center"/>
      <protection hidden="1"/>
    </xf>
    <xf numFmtId="0" fontId="12" fillId="7" borderId="27" xfId="2" applyFont="1" applyFill="1" applyBorder="1" applyAlignment="1" applyProtection="1">
      <alignment horizontal="center" vertical="center"/>
      <protection hidden="1"/>
    </xf>
    <xf numFmtId="0" fontId="12" fillId="7" borderId="27" xfId="2" applyFont="1" applyFill="1" applyBorder="1" applyAlignment="1" applyProtection="1">
      <alignment horizontal="center" vertical="center" wrapText="1"/>
      <protection hidden="1"/>
    </xf>
    <xf numFmtId="0" fontId="12" fillId="2" borderId="27" xfId="2" applyFont="1" applyFill="1" applyBorder="1" applyAlignment="1" applyProtection="1">
      <alignment horizontal="left" vertical="center"/>
      <protection hidden="1"/>
    </xf>
    <xf numFmtId="0" fontId="12" fillId="7" borderId="39" xfId="2" applyFont="1" applyFill="1" applyBorder="1" applyAlignment="1" applyProtection="1">
      <alignment horizontal="center" vertical="center" wrapText="1"/>
      <protection hidden="1"/>
    </xf>
    <xf numFmtId="0" fontId="12" fillId="7" borderId="39" xfId="2" applyFont="1" applyFill="1" applyBorder="1" applyAlignment="1" applyProtection="1">
      <alignment horizontal="center" vertical="center"/>
      <protection hidden="1"/>
    </xf>
    <xf numFmtId="0" fontId="12" fillId="7" borderId="41" xfId="2" applyFont="1" applyFill="1" applyBorder="1" applyAlignment="1" applyProtection="1">
      <alignment horizontal="center" vertical="center"/>
      <protection hidden="1"/>
    </xf>
    <xf numFmtId="0" fontId="12" fillId="7" borderId="18" xfId="2" applyFont="1" applyFill="1" applyBorder="1" applyAlignment="1" applyProtection="1">
      <alignment horizontal="center" vertical="center" wrapText="1"/>
      <protection hidden="1"/>
    </xf>
    <xf numFmtId="0" fontId="22" fillId="7" borderId="42" xfId="2" applyFont="1" applyFill="1" applyBorder="1" applyAlignment="1" applyProtection="1">
      <alignment horizontal="right" vertical="center" shrinkToFit="1"/>
      <protection hidden="1"/>
    </xf>
    <xf numFmtId="0" fontId="22" fillId="7" borderId="43" xfId="2" applyFont="1" applyFill="1" applyBorder="1" applyAlignment="1" applyProtection="1">
      <alignment horizontal="right" vertical="center" shrinkToFit="1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 shrinkToFit="1"/>
      <protection hidden="1"/>
    </xf>
    <xf numFmtId="0" fontId="12" fillId="2" borderId="39" xfId="2" applyFont="1" applyFill="1" applyBorder="1" applyAlignment="1" applyProtection="1">
      <alignment horizontal="left" vertical="center" wrapText="1"/>
      <protection hidden="1"/>
    </xf>
    <xf numFmtId="0" fontId="12" fillId="2" borderId="39" xfId="2" applyFont="1" applyFill="1" applyBorder="1" applyAlignment="1" applyProtection="1">
      <alignment horizontal="left" vertical="center"/>
      <protection hidden="1"/>
    </xf>
    <xf numFmtId="0" fontId="12" fillId="2" borderId="41" xfId="2" applyFont="1" applyFill="1" applyBorder="1" applyAlignment="1" applyProtection="1">
      <alignment horizontal="left" vertical="center"/>
      <protection hidden="1"/>
    </xf>
    <xf numFmtId="0" fontId="12" fillId="2" borderId="18" xfId="2" applyFont="1" applyFill="1" applyBorder="1" applyAlignment="1" applyProtection="1">
      <alignment horizontal="left" vertical="center" wrapText="1"/>
      <protection hidden="1"/>
    </xf>
    <xf numFmtId="0" fontId="18" fillId="6" borderId="51" xfId="0" applyFont="1" applyFill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8" fillId="5" borderId="52" xfId="0" applyFont="1" applyFill="1" applyBorder="1" applyAlignment="1" applyProtection="1">
      <alignment horizontal="center" vertical="center" shrinkToFit="1"/>
      <protection hidden="1"/>
    </xf>
    <xf numFmtId="0" fontId="18" fillId="4" borderId="52" xfId="0" applyFont="1" applyFill="1" applyBorder="1" applyAlignment="1" applyProtection="1">
      <alignment horizontal="center" vertical="center" shrinkToFit="1"/>
      <protection hidden="1"/>
    </xf>
    <xf numFmtId="0" fontId="18" fillId="0" borderId="54" xfId="0" applyFont="1" applyBorder="1" applyAlignment="1" applyProtection="1">
      <alignment horizontal="center" vertical="center" shrinkToFit="1"/>
      <protection hidden="1"/>
    </xf>
    <xf numFmtId="0" fontId="28" fillId="0" borderId="24" xfId="0" applyFont="1" applyBorder="1" applyAlignment="1" applyProtection="1">
      <alignment horizontal="center" vertical="top" shrinkToFit="1"/>
      <protection hidden="1"/>
    </xf>
    <xf numFmtId="0" fontId="28" fillId="0" borderId="116" xfId="0" applyFont="1" applyBorder="1" applyAlignment="1" applyProtection="1">
      <alignment horizontal="center" vertical="top" shrinkToFit="1"/>
      <protection hidden="1"/>
    </xf>
    <xf numFmtId="0" fontId="27" fillId="0" borderId="122" xfId="0" applyFont="1" applyBorder="1" applyAlignment="1" applyProtection="1">
      <alignment horizontal="center" vertical="top" shrinkToFit="1"/>
      <protection hidden="1"/>
    </xf>
    <xf numFmtId="0" fontId="27" fillId="0" borderId="72" xfId="0" applyFont="1" applyBorder="1" applyAlignment="1" applyProtection="1">
      <alignment horizontal="center" vertical="top" shrinkToFit="1"/>
      <protection hidden="1"/>
    </xf>
    <xf numFmtId="0" fontId="27" fillId="0" borderId="26" xfId="0" applyFont="1" applyBorder="1" applyAlignment="1" applyProtection="1">
      <alignment horizontal="center" vertical="top" shrinkToFit="1"/>
      <protection hidden="1"/>
    </xf>
    <xf numFmtId="0" fontId="24" fillId="0" borderId="57" xfId="0" applyFont="1" applyBorder="1" applyAlignment="1" applyProtection="1">
      <alignment horizontal="center" vertical="center" wrapText="1"/>
      <protection hidden="1"/>
    </xf>
    <xf numFmtId="0" fontId="24" fillId="0" borderId="63" xfId="0" applyFont="1" applyBorder="1" applyAlignment="1" applyProtection="1">
      <alignment horizontal="center" vertical="center" wrapText="1"/>
      <protection hidden="1"/>
    </xf>
    <xf numFmtId="0" fontId="25" fillId="0" borderId="58" xfId="0" applyFont="1" applyBorder="1" applyAlignment="1" applyProtection="1">
      <alignment horizontal="center" vertical="center" wrapText="1"/>
      <protection hidden="1"/>
    </xf>
    <xf numFmtId="0" fontId="25" fillId="0" borderId="64" xfId="0" applyFont="1" applyBorder="1" applyAlignment="1" applyProtection="1">
      <alignment horizontal="center" vertical="center" wrapText="1"/>
      <protection hidden="1"/>
    </xf>
    <xf numFmtId="0" fontId="12" fillId="2" borderId="42" xfId="2" applyFont="1" applyFill="1" applyBorder="1" applyAlignment="1" applyProtection="1">
      <alignment horizontal="right" vertical="center"/>
      <protection hidden="1"/>
    </xf>
    <xf numFmtId="0" fontId="12" fillId="2" borderId="43" xfId="2" applyFont="1" applyFill="1" applyBorder="1" applyAlignment="1" applyProtection="1">
      <alignment horizontal="right"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18" fillId="6" borderId="103" xfId="0" applyFont="1" applyFill="1" applyBorder="1" applyAlignment="1" applyProtection="1">
      <alignment horizontal="center" vertical="center" shrinkToFit="1"/>
      <protection hidden="1"/>
    </xf>
    <xf numFmtId="0" fontId="18" fillId="6" borderId="89" xfId="0" applyFont="1" applyFill="1" applyBorder="1" applyAlignment="1" applyProtection="1">
      <alignment horizontal="center" vertical="center" shrinkToFit="1"/>
      <protection hidden="1"/>
    </xf>
    <xf numFmtId="0" fontId="18" fillId="5" borderId="107" xfId="0" applyFont="1" applyFill="1" applyBorder="1" applyAlignment="1" applyProtection="1">
      <alignment horizontal="center" vertical="center" shrinkToFit="1"/>
      <protection hidden="1"/>
    </xf>
    <xf numFmtId="0" fontId="18" fillId="5" borderId="90" xfId="0" applyFont="1" applyFill="1" applyBorder="1" applyAlignment="1" applyProtection="1">
      <alignment horizontal="center" vertical="center" shrinkToFit="1"/>
      <protection hidden="1"/>
    </xf>
    <xf numFmtId="0" fontId="18" fillId="4" borderId="107" xfId="0" applyFont="1" applyFill="1" applyBorder="1" applyAlignment="1" applyProtection="1">
      <alignment horizontal="center" vertical="center" shrinkToFit="1"/>
      <protection hidden="1"/>
    </xf>
    <xf numFmtId="0" fontId="18" fillId="4" borderId="90" xfId="0" applyFont="1" applyFill="1" applyBorder="1" applyAlignment="1" applyProtection="1">
      <alignment horizontal="center" vertical="center" shrinkToFit="1"/>
      <protection hidden="1"/>
    </xf>
    <xf numFmtId="0" fontId="18" fillId="0" borderId="106" xfId="0" applyFont="1" applyBorder="1" applyAlignment="1" applyProtection="1">
      <alignment horizontal="center" vertical="center" shrinkToFit="1"/>
      <protection hidden="1"/>
    </xf>
    <xf numFmtId="0" fontId="18" fillId="0" borderId="91" xfId="0" applyFont="1" applyBorder="1" applyAlignment="1" applyProtection="1">
      <alignment horizontal="center" vertical="center" shrinkToFit="1"/>
      <protection hidden="1"/>
    </xf>
    <xf numFmtId="0" fontId="22" fillId="7" borderId="165" xfId="2" applyFont="1" applyFill="1" applyBorder="1" applyAlignment="1" applyProtection="1">
      <alignment horizontal="right" vertical="center" shrinkToFit="1"/>
      <protection hidden="1"/>
    </xf>
    <xf numFmtId="0" fontId="22" fillId="7" borderId="166" xfId="2" applyFont="1" applyFill="1" applyBorder="1" applyAlignment="1" applyProtection="1">
      <alignment horizontal="right" vertical="center" shrinkToFit="1"/>
      <protection hidden="1"/>
    </xf>
    <xf numFmtId="0" fontId="22" fillId="7" borderId="53" xfId="2" applyFont="1" applyFill="1" applyBorder="1" applyAlignment="1" applyProtection="1">
      <alignment horizontal="right" vertical="center" shrinkToFit="1"/>
      <protection hidden="1"/>
    </xf>
    <xf numFmtId="0" fontId="22" fillId="7" borderId="114" xfId="2" applyFont="1" applyFill="1" applyBorder="1" applyAlignment="1" applyProtection="1">
      <alignment horizontal="right" vertical="center" shrinkToFit="1"/>
      <protection hidden="1"/>
    </xf>
    <xf numFmtId="0" fontId="22" fillId="7" borderId="55" xfId="2" applyFont="1" applyFill="1" applyBorder="1" applyAlignment="1" applyProtection="1">
      <alignment horizontal="right" vertical="center" shrinkToFit="1"/>
      <protection hidden="1"/>
    </xf>
    <xf numFmtId="0" fontId="22" fillId="7" borderId="115" xfId="2" applyFont="1" applyFill="1" applyBorder="1" applyAlignment="1" applyProtection="1">
      <alignment horizontal="right" vertical="center" shrinkToFit="1"/>
      <protection hidden="1"/>
    </xf>
    <xf numFmtId="0" fontId="22" fillId="7" borderId="56" xfId="2" applyFont="1" applyFill="1" applyBorder="1" applyAlignment="1" applyProtection="1">
      <alignment horizontal="right" vertical="center" shrinkToFit="1"/>
      <protection hidden="1"/>
    </xf>
    <xf numFmtId="0" fontId="22" fillId="7" borderId="105" xfId="2" applyFont="1" applyFill="1" applyBorder="1" applyAlignment="1" applyProtection="1">
      <alignment horizontal="right" vertical="center" shrinkToFit="1"/>
      <protection hidden="1"/>
    </xf>
    <xf numFmtId="0" fontId="22" fillId="7" borderId="168" xfId="2" applyFont="1" applyFill="1" applyBorder="1" applyAlignment="1" applyProtection="1">
      <alignment horizontal="right" vertical="center" shrinkToFit="1"/>
      <protection hidden="1"/>
    </xf>
    <xf numFmtId="0" fontId="22" fillId="7" borderId="154" xfId="2" applyFont="1" applyFill="1" applyBorder="1" applyAlignment="1" applyProtection="1">
      <alignment horizontal="right" vertical="center" shrinkToFit="1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38" fontId="7" fillId="0" borderId="78" xfId="0" applyNumberFormat="1" applyFont="1" applyBorder="1" applyAlignment="1" applyProtection="1">
      <alignment horizontal="center" vertical="center" shrinkToFit="1"/>
      <protection hidden="1"/>
    </xf>
    <xf numFmtId="38" fontId="7" fillId="0" borderId="80" xfId="0" applyNumberFormat="1" applyFont="1" applyBorder="1" applyAlignment="1" applyProtection="1">
      <alignment horizontal="center" vertical="center" shrinkToFit="1"/>
      <protection hidden="1"/>
    </xf>
    <xf numFmtId="38" fontId="7" fillId="0" borderId="81" xfId="0" applyNumberFormat="1" applyFont="1" applyBorder="1" applyAlignment="1" applyProtection="1">
      <alignment horizontal="center" vertical="center" shrinkToFit="1"/>
      <protection hidden="1"/>
    </xf>
    <xf numFmtId="38" fontId="7" fillId="0" borderId="79" xfId="0" applyNumberFormat="1" applyFont="1" applyBorder="1" applyAlignment="1" applyProtection="1">
      <alignment horizontal="center" vertical="center" shrinkToFit="1"/>
      <protection hidden="1"/>
    </xf>
    <xf numFmtId="0" fontId="15" fillId="2" borderId="8" xfId="2" applyFont="1" applyFill="1" applyBorder="1" applyAlignment="1" applyProtection="1">
      <alignment horizontal="right" vertical="center"/>
      <protection hidden="1"/>
    </xf>
    <xf numFmtId="0" fontId="15" fillId="2" borderId="37" xfId="2" applyFont="1" applyFill="1" applyBorder="1" applyAlignment="1" applyProtection="1">
      <alignment horizontal="right" vertical="center"/>
      <protection hidden="1"/>
    </xf>
    <xf numFmtId="0" fontId="30" fillId="0" borderId="149" xfId="0" applyFont="1" applyBorder="1" applyAlignment="1" applyProtection="1">
      <alignment horizontal="center" vertical="center" shrinkToFit="1"/>
      <protection hidden="1"/>
    </xf>
    <xf numFmtId="38" fontId="7" fillId="0" borderId="103" xfId="1" applyFont="1" applyBorder="1" applyAlignment="1" applyProtection="1">
      <alignment horizontal="center" vertical="center" shrinkToFit="1"/>
      <protection hidden="1"/>
    </xf>
    <xf numFmtId="38" fontId="7" fillId="0" borderId="89" xfId="1" applyFont="1" applyBorder="1" applyAlignment="1" applyProtection="1">
      <alignment horizontal="center" vertical="center" shrinkToFit="1"/>
      <protection hidden="1"/>
    </xf>
    <xf numFmtId="38" fontId="7" fillId="0" borderId="106" xfId="1" applyFont="1" applyBorder="1" applyAlignment="1" applyProtection="1">
      <alignment horizontal="center" vertical="center" shrinkToFit="1"/>
      <protection hidden="1"/>
    </xf>
    <xf numFmtId="38" fontId="7" fillId="0" borderId="91" xfId="1" applyFont="1" applyBorder="1" applyAlignment="1" applyProtection="1">
      <alignment horizontal="center" vertical="center" shrinkToFit="1"/>
      <protection hidden="1"/>
    </xf>
    <xf numFmtId="38" fontId="7" fillId="0" borderId="161" xfId="0" applyNumberFormat="1" applyFont="1" applyBorder="1" applyAlignment="1" applyProtection="1">
      <alignment horizontal="center" vertical="center" shrinkToFit="1"/>
      <protection hidden="1"/>
    </xf>
    <xf numFmtId="38" fontId="7" fillId="0" borderId="107" xfId="1" applyFont="1" applyBorder="1" applyAlignment="1" applyProtection="1">
      <alignment horizontal="center" vertical="center" shrinkToFit="1"/>
      <protection hidden="1"/>
    </xf>
    <xf numFmtId="38" fontId="7" fillId="0" borderId="90" xfId="1" applyFont="1" applyBorder="1" applyAlignment="1" applyProtection="1">
      <alignment horizontal="center" vertical="center" shrinkToFit="1"/>
      <protection hidden="1"/>
    </xf>
    <xf numFmtId="38" fontId="7" fillId="0" borderId="49" xfId="1" applyFont="1" applyBorder="1" applyAlignment="1" applyProtection="1">
      <alignment horizontal="center" vertical="center" shrinkToFit="1"/>
      <protection hidden="1"/>
    </xf>
    <xf numFmtId="38" fontId="7" fillId="0" borderId="48" xfId="1" applyFont="1" applyBorder="1" applyAlignment="1" applyProtection="1">
      <alignment horizontal="center" vertical="center" shrinkToFit="1"/>
      <protection hidden="1"/>
    </xf>
    <xf numFmtId="38" fontId="30" fillId="0" borderId="56" xfId="1" applyFont="1" applyBorder="1" applyAlignment="1" applyProtection="1">
      <alignment horizontal="center" vertical="center" shrinkToFit="1"/>
      <protection hidden="1"/>
    </xf>
    <xf numFmtId="38" fontId="30" fillId="0" borderId="103" xfId="1" applyFont="1" applyBorder="1" applyAlignment="1" applyProtection="1">
      <alignment horizontal="center" vertical="center" shrinkToFit="1"/>
      <protection hidden="1"/>
    </xf>
    <xf numFmtId="38" fontId="30" fillId="0" borderId="89" xfId="1" applyFont="1" applyBorder="1" applyAlignment="1" applyProtection="1">
      <alignment horizontal="center" vertical="center" shrinkToFit="1"/>
      <protection hidden="1"/>
    </xf>
    <xf numFmtId="38" fontId="7" fillId="0" borderId="105" xfId="1" applyFont="1" applyBorder="1" applyAlignment="1" applyProtection="1">
      <alignment horizontal="center" vertical="center" shrinkToFit="1"/>
      <protection hidden="1"/>
    </xf>
    <xf numFmtId="0" fontId="31" fillId="2" borderId="8" xfId="2" applyFont="1" applyFill="1" applyBorder="1" applyAlignment="1" applyProtection="1">
      <alignment horizontal="right" vertical="center"/>
      <protection hidden="1"/>
    </xf>
    <xf numFmtId="0" fontId="31" fillId="2" borderId="37" xfId="2" applyFont="1" applyFill="1" applyBorder="1" applyAlignment="1" applyProtection="1">
      <alignment horizontal="right" vertical="center"/>
      <protection hidden="1"/>
    </xf>
    <xf numFmtId="0" fontId="31" fillId="2" borderId="12" xfId="2" applyFont="1" applyFill="1" applyBorder="1" applyAlignment="1" applyProtection="1">
      <alignment horizontal="right" vertical="center"/>
      <protection hidden="1"/>
    </xf>
    <xf numFmtId="0" fontId="31" fillId="2" borderId="4" xfId="2" applyFont="1" applyFill="1" applyBorder="1" applyAlignment="1" applyProtection="1">
      <alignment horizontal="right" vertical="center"/>
      <protection hidden="1"/>
    </xf>
    <xf numFmtId="0" fontId="31" fillId="2" borderId="19" xfId="2" applyFont="1" applyFill="1" applyBorder="1" applyAlignment="1" applyProtection="1">
      <alignment horizontal="right" vertical="center"/>
      <protection hidden="1"/>
    </xf>
    <xf numFmtId="0" fontId="31" fillId="2" borderId="20" xfId="2" applyFont="1" applyFill="1" applyBorder="1" applyAlignment="1" applyProtection="1">
      <alignment horizontal="right" vertical="center"/>
      <protection hidden="1"/>
    </xf>
    <xf numFmtId="0" fontId="31" fillId="2" borderId="29" xfId="2" applyFont="1" applyFill="1" applyBorder="1" applyAlignment="1" applyProtection="1">
      <alignment horizontal="right" vertical="center"/>
      <protection hidden="1"/>
    </xf>
    <xf numFmtId="0" fontId="31" fillId="2" borderId="30" xfId="2" applyFont="1" applyFill="1" applyBorder="1" applyAlignment="1" applyProtection="1">
      <alignment horizontal="right" vertical="center"/>
      <protection hidden="1"/>
    </xf>
    <xf numFmtId="0" fontId="31" fillId="2" borderId="34" xfId="2" applyFont="1" applyFill="1" applyBorder="1" applyAlignment="1" applyProtection="1">
      <alignment horizontal="right" vertical="center"/>
      <protection hidden="1"/>
    </xf>
    <xf numFmtId="0" fontId="31" fillId="2" borderId="35" xfId="2" applyFont="1" applyFill="1" applyBorder="1" applyAlignment="1" applyProtection="1">
      <alignment horizontal="right" vertical="center"/>
      <protection hidden="1"/>
    </xf>
    <xf numFmtId="0" fontId="31" fillId="2" borderId="1" xfId="2" applyFont="1" applyFill="1" applyBorder="1" applyAlignment="1" applyProtection="1">
      <alignment horizontal="center" vertical="center" wrapText="1"/>
      <protection hidden="1"/>
    </xf>
    <xf numFmtId="0" fontId="31" fillId="2" borderId="17" xfId="2" applyFont="1" applyFill="1" applyBorder="1" applyAlignment="1" applyProtection="1">
      <alignment horizontal="center" vertical="center" wrapText="1"/>
      <protection hidden="1"/>
    </xf>
    <xf numFmtId="0" fontId="31" fillId="2" borderId="40" xfId="2" applyFont="1" applyFill="1" applyBorder="1" applyAlignment="1" applyProtection="1">
      <alignment horizontal="center" vertical="center" wrapText="1"/>
      <protection hidden="1"/>
    </xf>
    <xf numFmtId="0" fontId="31" fillId="2" borderId="2" xfId="2" applyFont="1" applyFill="1" applyBorder="1" applyAlignment="1" applyProtection="1">
      <alignment horizontal="center" vertical="center" wrapText="1"/>
      <protection hidden="1"/>
    </xf>
    <xf numFmtId="0" fontId="31" fillId="2" borderId="14" xfId="2" applyFont="1" applyFill="1" applyBorder="1" applyAlignment="1" applyProtection="1">
      <alignment horizontal="center" vertical="center" wrapText="1"/>
      <protection hidden="1"/>
    </xf>
    <xf numFmtId="0" fontId="31" fillId="2" borderId="27" xfId="2" applyFont="1" applyFill="1" applyBorder="1" applyAlignment="1" applyProtection="1">
      <alignment horizontal="center" vertical="center" wrapText="1"/>
      <protection hidden="1"/>
    </xf>
    <xf numFmtId="0" fontId="31" fillId="2" borderId="50" xfId="2" applyFont="1" applyFill="1" applyBorder="1" applyAlignment="1" applyProtection="1">
      <alignment horizontal="center" vertical="center" wrapText="1"/>
      <protection hidden="1"/>
    </xf>
    <xf numFmtId="0" fontId="31" fillId="2" borderId="42" xfId="2" applyFont="1" applyFill="1" applyBorder="1" applyAlignment="1" applyProtection="1">
      <alignment horizontal="right" vertical="center"/>
      <protection hidden="1"/>
    </xf>
    <xf numFmtId="0" fontId="31" fillId="2" borderId="43" xfId="2" applyFont="1" applyFill="1" applyBorder="1" applyAlignment="1" applyProtection="1">
      <alignment horizontal="right" vertical="center"/>
      <protection hidden="1"/>
    </xf>
    <xf numFmtId="0" fontId="31" fillId="2" borderId="27" xfId="2" applyFont="1" applyFill="1" applyBorder="1" applyAlignment="1" applyProtection="1">
      <alignment horizontal="left" vertical="center" wrapText="1"/>
      <protection hidden="1"/>
    </xf>
    <xf numFmtId="0" fontId="31" fillId="2" borderId="18" xfId="2" applyFont="1" applyFill="1" applyBorder="1" applyAlignment="1" applyProtection="1">
      <alignment horizontal="left" vertical="center"/>
      <protection hidden="1"/>
    </xf>
    <xf numFmtId="0" fontId="31" fillId="2" borderId="2" xfId="2" applyFont="1" applyFill="1" applyBorder="1" applyAlignment="1" applyProtection="1">
      <alignment horizontal="left" vertical="center" wrapText="1"/>
      <protection hidden="1"/>
    </xf>
    <xf numFmtId="0" fontId="31" fillId="2" borderId="14" xfId="2" applyFont="1" applyFill="1" applyBorder="1" applyAlignment="1" applyProtection="1">
      <alignment horizontal="left" vertical="center" wrapText="1"/>
      <protection hidden="1"/>
    </xf>
    <xf numFmtId="0" fontId="31" fillId="2" borderId="27" xfId="2" applyFont="1" applyFill="1" applyBorder="1" applyAlignment="1" applyProtection="1">
      <alignment horizontal="left" vertical="center"/>
      <protection hidden="1"/>
    </xf>
    <xf numFmtId="0" fontId="31" fillId="2" borderId="11" xfId="2" applyFont="1" applyFill="1" applyBorder="1" applyAlignment="1" applyProtection="1">
      <alignment horizontal="left" vertical="center" wrapText="1"/>
      <protection hidden="1"/>
    </xf>
    <xf numFmtId="0" fontId="31" fillId="2" borderId="24" xfId="2" applyFont="1" applyFill="1" applyBorder="1" applyAlignment="1" applyProtection="1">
      <alignment horizontal="right" vertical="center"/>
      <protection hidden="1"/>
    </xf>
    <xf numFmtId="0" fontId="31" fillId="2" borderId="25" xfId="2" applyFont="1" applyFill="1" applyBorder="1" applyAlignment="1" applyProtection="1">
      <alignment horizontal="right" vertical="center"/>
      <protection hidden="1"/>
    </xf>
    <xf numFmtId="0" fontId="31" fillId="2" borderId="1" xfId="2" applyFont="1" applyFill="1" applyBorder="1" applyAlignment="1" applyProtection="1">
      <alignment horizontal="left" vertical="center"/>
      <protection hidden="1"/>
    </xf>
    <xf numFmtId="0" fontId="31" fillId="2" borderId="17" xfId="2" applyFont="1" applyFill="1" applyBorder="1" applyAlignment="1" applyProtection="1">
      <alignment horizontal="left" vertical="center"/>
      <protection hidden="1"/>
    </xf>
    <xf numFmtId="0" fontId="31" fillId="2" borderId="1" xfId="2" applyFont="1" applyFill="1" applyBorder="1" applyAlignment="1" applyProtection="1">
      <alignment horizontal="center" vertical="center"/>
      <protection hidden="1"/>
    </xf>
    <xf numFmtId="0" fontId="31" fillId="2" borderId="6" xfId="2" applyFont="1" applyFill="1" applyBorder="1" applyAlignment="1" applyProtection="1">
      <alignment horizontal="center" vertical="center"/>
      <protection hidden="1"/>
    </xf>
    <xf numFmtId="0" fontId="31" fillId="2" borderId="2" xfId="2" applyFont="1" applyFill="1" applyBorder="1" applyAlignment="1" applyProtection="1">
      <alignment horizontal="center" vertical="center"/>
      <protection hidden="1"/>
    </xf>
    <xf numFmtId="0" fontId="31" fillId="2" borderId="7" xfId="2" applyFont="1" applyFill="1" applyBorder="1" applyAlignment="1" applyProtection="1">
      <alignment horizontal="center" vertical="center"/>
      <protection hidden="1"/>
    </xf>
    <xf numFmtId="0" fontId="31" fillId="2" borderId="6" xfId="2" applyFont="1" applyFill="1" applyBorder="1" applyAlignment="1" applyProtection="1">
      <alignment horizontal="center" vertical="center" wrapText="1"/>
      <protection hidden="1"/>
    </xf>
    <xf numFmtId="0" fontId="31" fillId="2" borderId="7" xfId="2" applyFont="1" applyFill="1" applyBorder="1" applyAlignment="1" applyProtection="1">
      <alignment horizontal="center" vertical="center" wrapText="1"/>
      <protection hidden="1"/>
    </xf>
    <xf numFmtId="0" fontId="31" fillId="2" borderId="5" xfId="2" applyFont="1" applyFill="1" applyBorder="1" applyAlignment="1" applyProtection="1">
      <alignment horizontal="center" vertical="center" wrapText="1"/>
      <protection hidden="1"/>
    </xf>
    <xf numFmtId="0" fontId="31" fillId="2" borderId="10" xfId="2" applyFont="1" applyFill="1" applyBorder="1" applyAlignment="1" applyProtection="1">
      <alignment horizontal="center" vertical="center" wrapText="1"/>
      <protection hidden="1"/>
    </xf>
    <xf numFmtId="177" fontId="19" fillId="4" borderId="61" xfId="1" applyNumberFormat="1" applyFont="1" applyFill="1" applyBorder="1" applyAlignment="1" applyProtection="1">
      <alignment horizontal="center" vertical="center" shrinkToFit="1"/>
      <protection hidden="1"/>
    </xf>
    <xf numFmtId="177" fontId="19" fillId="4" borderId="88" xfId="1" applyNumberFormat="1" applyFont="1" applyFill="1" applyBorder="1" applyAlignment="1" applyProtection="1">
      <alignment horizontal="center" vertical="center" shrinkToFit="1"/>
      <protection hidden="1"/>
    </xf>
    <xf numFmtId="177" fontId="19" fillId="4" borderId="62" xfId="1" applyNumberFormat="1" applyFont="1" applyFill="1" applyBorder="1" applyAlignment="1" applyProtection="1">
      <alignment horizontal="center" vertical="center" shrinkToFit="1"/>
      <protection hidden="1"/>
    </xf>
    <xf numFmtId="177" fontId="19" fillId="0" borderId="57" xfId="1" applyNumberFormat="1" applyFont="1" applyBorder="1" applyAlignment="1" applyProtection="1">
      <alignment horizontal="center" vertical="center" shrinkToFit="1"/>
      <protection hidden="1"/>
    </xf>
    <xf numFmtId="177" fontId="19" fillId="0" borderId="85" xfId="1" applyNumberFormat="1" applyFont="1" applyBorder="1" applyAlignment="1" applyProtection="1">
      <alignment horizontal="center" vertical="center" shrinkToFit="1"/>
      <protection hidden="1"/>
    </xf>
    <xf numFmtId="177" fontId="19" fillId="0" borderId="58" xfId="1" applyNumberFormat="1" applyFont="1" applyBorder="1" applyAlignment="1" applyProtection="1">
      <alignment horizontal="center" vertical="center" shrinkToFit="1"/>
      <protection hidden="1"/>
    </xf>
    <xf numFmtId="177" fontId="19" fillId="6" borderId="59" xfId="1" applyNumberFormat="1" applyFont="1" applyFill="1" applyBorder="1" applyAlignment="1" applyProtection="1">
      <alignment horizontal="center" vertical="center" shrinkToFit="1"/>
      <protection hidden="1"/>
    </xf>
    <xf numFmtId="177" fontId="19" fillId="6" borderId="87" xfId="1" applyNumberFormat="1" applyFont="1" applyFill="1" applyBorder="1" applyAlignment="1" applyProtection="1">
      <alignment horizontal="center" vertical="center" shrinkToFit="1"/>
      <protection hidden="1"/>
    </xf>
    <xf numFmtId="177" fontId="19" fillId="6" borderId="60" xfId="1" applyNumberFormat="1" applyFont="1" applyFill="1" applyBorder="1" applyAlignment="1" applyProtection="1">
      <alignment horizontal="center" vertical="center" shrinkToFit="1"/>
      <protection hidden="1"/>
    </xf>
    <xf numFmtId="177" fontId="19" fillId="5" borderId="61" xfId="1" applyNumberFormat="1" applyFont="1" applyFill="1" applyBorder="1" applyAlignment="1" applyProtection="1">
      <alignment horizontal="center" vertical="center" shrinkToFit="1"/>
      <protection hidden="1"/>
    </xf>
    <xf numFmtId="177" fontId="19" fillId="5" borderId="88" xfId="1" applyNumberFormat="1" applyFont="1" applyFill="1" applyBorder="1" applyAlignment="1" applyProtection="1">
      <alignment horizontal="center" vertical="center" shrinkToFit="1"/>
      <protection hidden="1"/>
    </xf>
    <xf numFmtId="177" fontId="19" fillId="5" borderId="62" xfId="1" applyNumberFormat="1" applyFont="1" applyFill="1" applyBorder="1" applyAlignment="1" applyProtection="1">
      <alignment horizontal="center" vertical="center" shrinkToFit="1"/>
      <protection hidden="1"/>
    </xf>
    <xf numFmtId="0" fontId="19" fillId="0" borderId="50" xfId="0" applyFont="1" applyBorder="1" applyAlignment="1" applyProtection="1">
      <alignment horizontal="center" vertical="center" shrinkToFit="1"/>
      <protection hidden="1"/>
    </xf>
    <xf numFmtId="38" fontId="30" fillId="0" borderId="50" xfId="1" applyFont="1" applyBorder="1" applyAlignment="1" applyProtection="1">
      <alignment horizontal="center" vertical="center" shrinkToFit="1"/>
      <protection hidden="1"/>
    </xf>
    <xf numFmtId="38" fontId="7" fillId="0" borderId="50" xfId="1" applyFont="1" applyBorder="1" applyAlignment="1" applyProtection="1">
      <alignment horizontal="center" vertical="center" shrinkToFit="1"/>
      <protection hidden="1"/>
    </xf>
    <xf numFmtId="38" fontId="7" fillId="0" borderId="73" xfId="1" applyFont="1" applyBorder="1" applyAlignment="1" applyProtection="1">
      <alignment horizontal="center" vertical="center" shrinkToFit="1"/>
      <protection hidden="1"/>
    </xf>
    <xf numFmtId="38" fontId="30" fillId="0" borderId="87" xfId="1" applyFont="1" applyFill="1" applyBorder="1" applyAlignment="1" applyProtection="1">
      <alignment horizontal="center" vertical="center" shrinkToFit="1"/>
      <protection hidden="1"/>
    </xf>
    <xf numFmtId="38" fontId="30" fillId="0" borderId="60" xfId="1" applyFont="1" applyFill="1" applyBorder="1" applyAlignment="1" applyProtection="1">
      <alignment horizontal="center" vertical="center" shrinkToFit="1"/>
      <protection hidden="1"/>
    </xf>
    <xf numFmtId="38" fontId="30" fillId="0" borderId="85" xfId="1" applyFont="1" applyFill="1" applyBorder="1" applyAlignment="1" applyProtection="1">
      <alignment horizontal="center" vertical="center" shrinkToFit="1"/>
      <protection hidden="1"/>
    </xf>
    <xf numFmtId="38" fontId="30" fillId="0" borderId="58" xfId="1" applyFont="1" applyFill="1" applyBorder="1" applyAlignment="1" applyProtection="1">
      <alignment horizontal="center" vertical="center" shrinkToFit="1"/>
      <protection hidden="1"/>
    </xf>
    <xf numFmtId="0" fontId="30" fillId="0" borderId="85" xfId="0" applyFont="1" applyBorder="1" applyAlignment="1" applyProtection="1">
      <alignment horizontal="center" vertical="center" shrinkToFit="1"/>
      <protection hidden="1"/>
    </xf>
    <xf numFmtId="0" fontId="30" fillId="0" borderId="58" xfId="0" applyFont="1" applyBorder="1" applyAlignment="1" applyProtection="1">
      <alignment horizontal="center" vertical="center" shrinkToFit="1"/>
      <protection hidden="1"/>
    </xf>
    <xf numFmtId="0" fontId="30" fillId="0" borderId="59" xfId="0" applyFont="1" applyBorder="1" applyAlignment="1" applyProtection="1">
      <alignment horizontal="center" vertical="center" shrinkToFit="1"/>
      <protection hidden="1"/>
    </xf>
    <xf numFmtId="0" fontId="30" fillId="0" borderId="87" xfId="0" applyFont="1" applyBorder="1" applyAlignment="1" applyProtection="1">
      <alignment horizontal="center" vertical="center" shrinkToFit="1"/>
      <protection hidden="1"/>
    </xf>
    <xf numFmtId="0" fontId="30" fillId="0" borderId="60" xfId="0" applyFont="1" applyBorder="1" applyAlignment="1" applyProtection="1">
      <alignment horizontal="center" vertical="center" shrinkToFit="1"/>
      <protection hidden="1"/>
    </xf>
    <xf numFmtId="0" fontId="0" fillId="0" borderId="148" xfId="0" applyBorder="1" applyAlignment="1" applyProtection="1">
      <alignment horizontal="right"/>
      <protection hidden="1"/>
    </xf>
    <xf numFmtId="38" fontId="30" fillId="0" borderId="88" xfId="1" applyFont="1" applyFill="1" applyBorder="1" applyAlignment="1" applyProtection="1">
      <alignment horizontal="center" vertical="center" shrinkToFit="1"/>
      <protection hidden="1"/>
    </xf>
    <xf numFmtId="38" fontId="30" fillId="0" borderId="62" xfId="1" applyFont="1" applyFill="1" applyBorder="1" applyAlignment="1" applyProtection="1">
      <alignment horizontal="center" vertical="center" shrinkToFit="1"/>
      <protection hidden="1"/>
    </xf>
    <xf numFmtId="9" fontId="7" fillId="0" borderId="110" xfId="5" applyFont="1" applyBorder="1" applyAlignment="1" applyProtection="1">
      <alignment horizontal="center" vertical="center" shrinkToFit="1"/>
      <protection hidden="1"/>
    </xf>
    <xf numFmtId="9" fontId="7" fillId="0" borderId="103" xfId="5" applyFont="1" applyBorder="1" applyAlignment="1" applyProtection="1">
      <alignment horizontal="center" vertical="center" shrinkToFit="1"/>
      <protection hidden="1"/>
    </xf>
    <xf numFmtId="9" fontId="7" fillId="0" borderId="105" xfId="5" applyFont="1" applyBorder="1" applyAlignment="1" applyProtection="1">
      <alignment horizontal="center" vertical="center" shrinkToFit="1"/>
      <protection hidden="1"/>
    </xf>
    <xf numFmtId="9" fontId="7" fillId="0" borderId="111" xfId="5" applyFont="1" applyBorder="1" applyAlignment="1" applyProtection="1">
      <alignment horizontal="center" vertical="center" shrinkToFit="1"/>
      <protection hidden="1"/>
    </xf>
    <xf numFmtId="9" fontId="7" fillId="0" borderId="107" xfId="5" applyFont="1" applyBorder="1" applyAlignment="1" applyProtection="1">
      <alignment horizontal="center" vertical="center" shrinkToFit="1"/>
      <protection hidden="1"/>
    </xf>
    <xf numFmtId="9" fontId="7" fillId="0" borderId="114" xfId="5" applyFont="1" applyBorder="1" applyAlignment="1" applyProtection="1">
      <alignment horizontal="center" vertical="center" shrinkToFit="1"/>
      <protection hidden="1"/>
    </xf>
    <xf numFmtId="9" fontId="7" fillId="0" borderId="108" xfId="5" applyFont="1" applyBorder="1" applyAlignment="1" applyProtection="1">
      <alignment horizontal="center" vertical="center" shrinkToFit="1"/>
      <protection hidden="1"/>
    </xf>
    <xf numFmtId="9" fontId="7" fillId="0" borderId="106" xfId="5" applyFont="1" applyBorder="1" applyAlignment="1" applyProtection="1">
      <alignment horizontal="center" vertical="center" shrinkToFit="1"/>
      <protection hidden="1"/>
    </xf>
    <xf numFmtId="9" fontId="7" fillId="0" borderId="115" xfId="5" applyFont="1" applyBorder="1" applyAlignment="1" applyProtection="1">
      <alignment horizontal="center" vertical="center" shrinkToFit="1"/>
      <protection hidden="1"/>
    </xf>
    <xf numFmtId="0" fontId="12" fillId="7" borderId="2" xfId="2" applyFont="1" applyFill="1" applyBorder="1" applyAlignment="1" applyProtection="1">
      <alignment horizontal="center" vertical="center" wrapText="1"/>
      <protection hidden="1"/>
    </xf>
    <xf numFmtId="0" fontId="12" fillId="7" borderId="14" xfId="2" applyFont="1" applyFill="1" applyBorder="1" applyAlignment="1" applyProtection="1">
      <alignment horizontal="center" vertical="center" wrapText="1"/>
      <protection hidden="1"/>
    </xf>
    <xf numFmtId="0" fontId="12" fillId="7" borderId="7" xfId="2" applyFont="1" applyFill="1" applyBorder="1" applyAlignment="1" applyProtection="1">
      <alignment horizontal="center" vertical="center" wrapText="1"/>
      <protection hidden="1"/>
    </xf>
    <xf numFmtId="0" fontId="31" fillId="2" borderId="36" xfId="2" applyFont="1" applyFill="1" applyBorder="1" applyAlignment="1" applyProtection="1">
      <alignment horizontal="left" vertical="center"/>
      <protection hidden="1"/>
    </xf>
    <xf numFmtId="0" fontId="31" fillId="2" borderId="95" xfId="2" applyFont="1" applyFill="1" applyBorder="1" applyAlignment="1" applyProtection="1">
      <alignment horizontal="right" vertical="center"/>
      <protection hidden="1"/>
    </xf>
    <xf numFmtId="0" fontId="31" fillId="2" borderId="96" xfId="2" applyFont="1" applyFill="1" applyBorder="1" applyAlignment="1" applyProtection="1">
      <alignment horizontal="right" vertical="center"/>
      <protection hidden="1"/>
    </xf>
    <xf numFmtId="0" fontId="31" fillId="2" borderId="98" xfId="2" applyFont="1" applyFill="1" applyBorder="1" applyAlignment="1" applyProtection="1">
      <alignment horizontal="right" vertical="center"/>
      <protection hidden="1"/>
    </xf>
    <xf numFmtId="0" fontId="31" fillId="2" borderId="99" xfId="2" applyFont="1" applyFill="1" applyBorder="1" applyAlignment="1" applyProtection="1">
      <alignment horizontal="right" vertical="center"/>
      <protection hidden="1"/>
    </xf>
    <xf numFmtId="177" fontId="19" fillId="4" borderId="107" xfId="1" applyNumberFormat="1" applyFont="1" applyFill="1" applyBorder="1" applyAlignment="1" applyProtection="1">
      <alignment horizontal="center" vertical="center"/>
      <protection hidden="1"/>
    </xf>
    <xf numFmtId="177" fontId="19" fillId="0" borderId="106" xfId="1" applyNumberFormat="1" applyFont="1" applyBorder="1" applyAlignment="1" applyProtection="1">
      <alignment horizontal="center" vertical="center"/>
      <protection hidden="1"/>
    </xf>
    <xf numFmtId="0" fontId="22" fillId="7" borderId="12" xfId="2" applyFont="1" applyFill="1" applyBorder="1" applyAlignment="1" applyProtection="1">
      <alignment horizontal="center" vertical="center" shrinkToFit="1"/>
      <protection hidden="1"/>
    </xf>
    <xf numFmtId="0" fontId="22" fillId="7" borderId="8" xfId="2" applyFont="1" applyFill="1" applyBorder="1" applyAlignment="1" applyProtection="1">
      <alignment horizontal="center" vertical="center" shrinkToFit="1"/>
      <protection hidden="1"/>
    </xf>
    <xf numFmtId="177" fontId="19" fillId="6" borderId="103" xfId="1" applyNumberFormat="1" applyFont="1" applyFill="1" applyBorder="1" applyAlignment="1" applyProtection="1">
      <alignment horizontal="center" vertical="center"/>
      <protection hidden="1"/>
    </xf>
    <xf numFmtId="177" fontId="19" fillId="5" borderId="107" xfId="1" applyNumberFormat="1" applyFont="1" applyFill="1" applyBorder="1" applyAlignment="1" applyProtection="1">
      <alignment horizontal="center" vertical="center"/>
      <protection hidden="1"/>
    </xf>
    <xf numFmtId="38" fontId="30" fillId="0" borderId="55" xfId="1" applyFont="1" applyBorder="1" applyAlignment="1" applyProtection="1">
      <alignment horizontal="center" vertical="center" shrinkToFit="1"/>
      <protection hidden="1"/>
    </xf>
    <xf numFmtId="38" fontId="30" fillId="0" borderId="106" xfId="1" applyFont="1" applyBorder="1" applyAlignment="1" applyProtection="1">
      <alignment horizontal="center" vertical="center" shrinkToFit="1"/>
      <protection hidden="1"/>
    </xf>
    <xf numFmtId="38" fontId="30" fillId="0" borderId="91" xfId="1" applyFont="1" applyBorder="1" applyAlignment="1" applyProtection="1">
      <alignment horizontal="center" vertical="center" shrinkToFit="1"/>
      <protection hidden="1"/>
    </xf>
    <xf numFmtId="0" fontId="19" fillId="0" borderId="56" xfId="0" applyFont="1" applyBorder="1" applyAlignment="1" applyProtection="1">
      <alignment horizontal="center" vertical="center" shrinkToFit="1"/>
      <protection hidden="1"/>
    </xf>
    <xf numFmtId="0" fontId="19" fillId="0" borderId="103" xfId="0" applyFont="1" applyBorder="1" applyAlignment="1" applyProtection="1">
      <alignment horizontal="center" vertical="center" shrinkToFit="1"/>
      <protection hidden="1"/>
    </xf>
    <xf numFmtId="0" fontId="19" fillId="0" borderId="89" xfId="0" applyFont="1" applyBorder="1" applyAlignment="1" applyProtection="1">
      <alignment horizontal="center" vertical="center" shrinkToFit="1"/>
      <protection hidden="1"/>
    </xf>
    <xf numFmtId="0" fontId="27" fillId="0" borderId="119" xfId="0" applyFont="1" applyBorder="1" applyAlignment="1" applyProtection="1">
      <alignment horizontal="center" vertical="center" wrapText="1"/>
      <protection hidden="1"/>
    </xf>
    <xf numFmtId="0" fontId="27" fillId="0" borderId="120" xfId="0" applyFont="1" applyBorder="1" applyAlignment="1" applyProtection="1">
      <alignment horizontal="center" vertical="center" wrapText="1"/>
      <protection hidden="1"/>
    </xf>
    <xf numFmtId="0" fontId="27" fillId="0" borderId="122" xfId="0" applyFont="1" applyBorder="1" applyAlignment="1" applyProtection="1">
      <alignment horizontal="center" vertical="center" wrapText="1"/>
      <protection hidden="1"/>
    </xf>
    <xf numFmtId="0" fontId="27" fillId="0" borderId="72" xfId="0" applyFont="1" applyBorder="1" applyAlignment="1" applyProtection="1">
      <alignment horizontal="center" vertical="center" wrapText="1"/>
      <protection hidden="1"/>
    </xf>
    <xf numFmtId="38" fontId="30" fillId="0" borderId="53" xfId="1" applyFont="1" applyBorder="1" applyAlignment="1" applyProtection="1">
      <alignment horizontal="center" vertical="center" shrinkToFit="1"/>
      <protection hidden="1"/>
    </xf>
    <xf numFmtId="38" fontId="30" fillId="0" borderId="107" xfId="1" applyFont="1" applyBorder="1" applyAlignment="1" applyProtection="1">
      <alignment horizontal="center" vertical="center" shrinkToFit="1"/>
      <protection hidden="1"/>
    </xf>
    <xf numFmtId="38" fontId="30" fillId="0" borderId="90" xfId="1" applyFont="1" applyBorder="1" applyAlignment="1" applyProtection="1">
      <alignment horizontal="center" vertical="center" shrinkToFit="1"/>
      <protection hidden="1"/>
    </xf>
    <xf numFmtId="38" fontId="7" fillId="0" borderId="114" xfId="1" applyFont="1" applyBorder="1" applyAlignment="1" applyProtection="1">
      <alignment horizontal="center" vertical="center" shrinkToFit="1"/>
      <protection hidden="1"/>
    </xf>
    <xf numFmtId="0" fontId="29" fillId="0" borderId="24" xfId="0" applyFont="1" applyBorder="1" applyAlignment="1" applyProtection="1">
      <alignment horizontal="center" vertical="center" shrinkToFit="1"/>
      <protection hidden="1"/>
    </xf>
    <xf numFmtId="0" fontId="29" fillId="0" borderId="72" xfId="0" applyFont="1" applyBorder="1" applyAlignment="1" applyProtection="1">
      <alignment horizontal="center" vertical="center" shrinkToFit="1"/>
      <protection hidden="1"/>
    </xf>
    <xf numFmtId="0" fontId="29" fillId="0" borderId="26" xfId="0" applyFont="1" applyBorder="1" applyAlignment="1" applyProtection="1">
      <alignment horizontal="center" vertical="center" shrinkToFit="1"/>
      <protection hidden="1"/>
    </xf>
    <xf numFmtId="0" fontId="7" fillId="0" borderId="108" xfId="0" applyFont="1" applyBorder="1" applyAlignment="1" applyProtection="1">
      <alignment horizontal="center" vertical="center" shrinkToFit="1"/>
      <protection hidden="1"/>
    </xf>
    <xf numFmtId="0" fontId="7" fillId="0" borderId="106" xfId="0" applyFont="1" applyBorder="1" applyAlignment="1" applyProtection="1">
      <alignment horizontal="center" vertical="center" shrinkToFit="1"/>
      <protection hidden="1"/>
    </xf>
    <xf numFmtId="0" fontId="7" fillId="0" borderId="115" xfId="0" applyFont="1" applyBorder="1" applyAlignment="1" applyProtection="1">
      <alignment horizontal="center" vertical="center" shrinkToFit="1"/>
      <protection hidden="1"/>
    </xf>
    <xf numFmtId="38" fontId="7" fillId="9" borderId="112" xfId="1" applyFont="1" applyFill="1" applyBorder="1" applyAlignment="1" applyProtection="1">
      <alignment horizontal="center" vertical="center" shrinkToFit="1"/>
      <protection hidden="1"/>
    </xf>
    <xf numFmtId="0" fontId="31" fillId="2" borderId="16" xfId="2" applyFont="1" applyFill="1" applyBorder="1" applyAlignment="1" applyProtection="1">
      <alignment horizontal="center" vertical="center" wrapText="1"/>
      <protection hidden="1"/>
    </xf>
    <xf numFmtId="0" fontId="31" fillId="2" borderId="13" xfId="2" applyFont="1" applyFill="1" applyBorder="1" applyAlignment="1" applyProtection="1">
      <alignment horizontal="center" vertical="center" wrapText="1"/>
      <protection hidden="1"/>
    </xf>
    <xf numFmtId="0" fontId="31" fillId="2" borderId="38" xfId="2" applyFont="1" applyFill="1" applyBorder="1" applyAlignment="1" applyProtection="1">
      <alignment horizontal="center" vertical="center" wrapText="1"/>
      <protection hidden="1"/>
    </xf>
    <xf numFmtId="3" fontId="31" fillId="2" borderId="2" xfId="2" applyNumberFormat="1" applyFont="1" applyFill="1" applyBorder="1" applyAlignment="1" applyProtection="1">
      <alignment horizontal="center" vertical="center" wrapText="1"/>
      <protection hidden="1"/>
    </xf>
    <xf numFmtId="3" fontId="31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56" xfId="0" applyFont="1" applyBorder="1" applyAlignment="1" applyProtection="1">
      <alignment horizontal="center" vertical="center"/>
      <protection hidden="1"/>
    </xf>
    <xf numFmtId="0" fontId="19" fillId="0" borderId="103" xfId="0" applyFont="1" applyBorder="1" applyAlignment="1" applyProtection="1">
      <alignment horizontal="center" vertical="center"/>
      <protection hidden="1"/>
    </xf>
    <xf numFmtId="177" fontId="19" fillId="4" borderId="53" xfId="1" applyNumberFormat="1" applyFont="1" applyFill="1" applyBorder="1" applyAlignment="1" applyProtection="1">
      <alignment horizontal="center" vertical="center"/>
      <protection hidden="1"/>
    </xf>
    <xf numFmtId="177" fontId="19" fillId="4" borderId="81" xfId="1" applyNumberFormat="1" applyFont="1" applyFill="1" applyBorder="1" applyAlignment="1" applyProtection="1">
      <alignment horizontal="center" vertical="center"/>
      <protection hidden="1"/>
    </xf>
    <xf numFmtId="0" fontId="31" fillId="2" borderId="6" xfId="2" applyFont="1" applyFill="1" applyBorder="1" applyAlignment="1" applyProtection="1">
      <alignment horizontal="left" vertical="center"/>
      <protection hidden="1"/>
    </xf>
    <xf numFmtId="9" fontId="7" fillId="0" borderId="162" xfId="5" applyFont="1" applyBorder="1" applyAlignment="1" applyProtection="1">
      <alignment horizontal="center" vertical="center" shrinkToFit="1"/>
      <protection hidden="1"/>
    </xf>
    <xf numFmtId="9" fontId="7" fillId="0" borderId="153" xfId="5" applyFont="1" applyBorder="1" applyAlignment="1" applyProtection="1">
      <alignment horizontal="center" vertical="center" shrinkToFit="1"/>
      <protection hidden="1"/>
    </xf>
    <xf numFmtId="9" fontId="7" fillId="0" borderId="154" xfId="5" applyFont="1" applyBorder="1" applyAlignment="1" applyProtection="1">
      <alignment horizontal="center" vertical="center" shrinkToFit="1"/>
      <protection hidden="1"/>
    </xf>
    <xf numFmtId="0" fontId="28" fillId="0" borderId="72" xfId="0" applyFont="1" applyBorder="1" applyAlignment="1" applyProtection="1">
      <alignment horizontal="center" vertical="top" shrinkToFit="1"/>
      <protection hidden="1"/>
    </xf>
    <xf numFmtId="0" fontId="28" fillId="0" borderId="123" xfId="0" applyFont="1" applyBorder="1" applyAlignment="1" applyProtection="1">
      <alignment horizontal="center" vertical="center" shrinkToFit="1"/>
      <protection hidden="1"/>
    </xf>
    <xf numFmtId="0" fontId="28" fillId="0" borderId="120" xfId="0" applyFont="1" applyBorder="1" applyAlignment="1" applyProtection="1">
      <alignment horizontal="center" vertical="center" shrinkToFit="1"/>
      <protection hidden="1"/>
    </xf>
    <xf numFmtId="0" fontId="28" fillId="0" borderId="124" xfId="0" applyFont="1" applyBorder="1" applyAlignment="1" applyProtection="1">
      <alignment horizontal="center" vertical="center" shrinkToFit="1"/>
      <protection hidden="1"/>
    </xf>
    <xf numFmtId="0" fontId="27" fillId="0" borderId="119" xfId="0" applyFont="1" applyBorder="1" applyAlignment="1" applyProtection="1">
      <alignment horizontal="center" vertical="center" shrinkToFit="1"/>
      <protection hidden="1"/>
    </xf>
    <xf numFmtId="0" fontId="27" fillId="0" borderId="120" xfId="0" applyFont="1" applyBorder="1" applyAlignment="1" applyProtection="1">
      <alignment horizontal="center" vertical="center" shrinkToFit="1"/>
      <protection hidden="1"/>
    </xf>
    <xf numFmtId="0" fontId="27" fillId="0" borderId="121" xfId="0" applyFont="1" applyBorder="1" applyAlignment="1" applyProtection="1">
      <alignment horizontal="center" vertical="center" shrinkToFit="1"/>
      <protection hidden="1"/>
    </xf>
    <xf numFmtId="177" fontId="19" fillId="6" borderId="56" xfId="1" applyNumberFormat="1" applyFont="1" applyFill="1" applyBorder="1" applyAlignment="1" applyProtection="1">
      <alignment horizontal="center" vertical="center"/>
      <protection hidden="1"/>
    </xf>
    <xf numFmtId="177" fontId="19" fillId="6" borderId="80" xfId="1" applyNumberFormat="1" applyFont="1" applyFill="1" applyBorder="1" applyAlignment="1" applyProtection="1">
      <alignment horizontal="center" vertical="center"/>
      <protection hidden="1"/>
    </xf>
    <xf numFmtId="177" fontId="19" fillId="5" borderId="53" xfId="1" applyNumberFormat="1" applyFont="1" applyFill="1" applyBorder="1" applyAlignment="1" applyProtection="1">
      <alignment horizontal="center" vertical="center"/>
      <protection hidden="1"/>
    </xf>
    <xf numFmtId="177" fontId="19" fillId="5" borderId="81" xfId="1" applyNumberFormat="1" applyFont="1" applyFill="1" applyBorder="1" applyAlignment="1" applyProtection="1">
      <alignment horizontal="center" vertical="center"/>
      <protection hidden="1"/>
    </xf>
    <xf numFmtId="177" fontId="19" fillId="0" borderId="55" xfId="1" applyNumberFormat="1" applyFont="1" applyBorder="1" applyAlignment="1" applyProtection="1">
      <alignment horizontal="center" vertical="center"/>
      <protection hidden="1"/>
    </xf>
    <xf numFmtId="177" fontId="19" fillId="0" borderId="79" xfId="1" applyNumberFormat="1" applyFont="1" applyBorder="1" applyAlignment="1" applyProtection="1">
      <alignment horizontal="center" vertical="center"/>
      <protection hidden="1"/>
    </xf>
    <xf numFmtId="0" fontId="12" fillId="7" borderId="50" xfId="2" applyFont="1" applyFill="1" applyBorder="1" applyAlignment="1" applyProtection="1">
      <alignment horizontal="center" vertical="center"/>
      <protection hidden="1"/>
    </xf>
    <xf numFmtId="0" fontId="31" fillId="2" borderId="1" xfId="2" applyFont="1" applyFill="1" applyBorder="1" applyAlignment="1" applyProtection="1">
      <alignment horizontal="left" vertical="center" wrapText="1"/>
      <protection hidden="1"/>
    </xf>
    <xf numFmtId="0" fontId="31" fillId="2" borderId="17" xfId="2" applyFont="1" applyFill="1" applyBorder="1" applyAlignment="1" applyProtection="1">
      <alignment horizontal="left" vertical="center" wrapText="1"/>
      <protection hidden="1"/>
    </xf>
    <xf numFmtId="0" fontId="31" fillId="2" borderId="6" xfId="2" applyFont="1" applyFill="1" applyBorder="1" applyAlignment="1" applyProtection="1">
      <alignment horizontal="left" vertical="center" wrapText="1"/>
      <protection hidden="1"/>
    </xf>
    <xf numFmtId="0" fontId="31" fillId="2" borderId="101" xfId="2" applyFont="1" applyFill="1" applyBorder="1" applyAlignment="1" applyProtection="1">
      <alignment horizontal="center" vertical="center" wrapText="1"/>
      <protection hidden="1"/>
    </xf>
    <xf numFmtId="0" fontId="31" fillId="2" borderId="102" xfId="2" applyFont="1" applyFill="1" applyBorder="1" applyAlignment="1" applyProtection="1">
      <alignment horizontal="center" vertical="center" wrapText="1"/>
      <protection hidden="1"/>
    </xf>
    <xf numFmtId="0" fontId="31" fillId="2" borderId="7" xfId="2" applyFont="1" applyFill="1" applyBorder="1" applyAlignment="1" applyProtection="1">
      <alignment horizontal="left" vertical="center"/>
      <protection hidden="1"/>
    </xf>
    <xf numFmtId="3" fontId="22" fillId="7" borderId="5" xfId="2" applyNumberFormat="1" applyFont="1" applyFill="1" applyBorder="1" applyAlignment="1" applyProtection="1">
      <alignment horizontal="center" vertical="center" shrinkToFit="1"/>
      <protection hidden="1"/>
    </xf>
    <xf numFmtId="3" fontId="22" fillId="7" borderId="10" xfId="2" applyNumberFormat="1" applyFont="1" applyFill="1" applyBorder="1" applyAlignment="1" applyProtection="1">
      <alignment horizontal="center" vertical="center" shrinkToFit="1"/>
      <protection hidden="1"/>
    </xf>
    <xf numFmtId="0" fontId="27" fillId="0" borderId="88" xfId="0" applyFont="1" applyBorder="1" applyAlignment="1" applyProtection="1">
      <alignment horizontal="center" vertical="center" wrapText="1"/>
      <protection hidden="1"/>
    </xf>
    <xf numFmtId="0" fontId="27" fillId="0" borderId="62" xfId="0" applyFont="1" applyBorder="1" applyAlignment="1" applyProtection="1">
      <alignment horizontal="center" vertical="center" wrapText="1"/>
      <protection hidden="1"/>
    </xf>
    <xf numFmtId="38" fontId="7" fillId="0" borderId="71" xfId="1" applyFont="1" applyBorder="1" applyAlignment="1" applyProtection="1">
      <alignment horizontal="center" vertical="center" shrinkToFit="1"/>
      <protection hidden="1"/>
    </xf>
    <xf numFmtId="0" fontId="9" fillId="0" borderId="103" xfId="0" applyFont="1" applyBorder="1" applyAlignment="1" applyProtection="1">
      <alignment horizontal="center" vertical="center" wrapText="1" shrinkToFit="1"/>
      <protection hidden="1"/>
    </xf>
    <xf numFmtId="0" fontId="9" fillId="0" borderId="103" xfId="0" applyFont="1" applyBorder="1" applyAlignment="1" applyProtection="1">
      <alignment horizontal="center" vertical="center" shrinkToFit="1"/>
      <protection hidden="1"/>
    </xf>
    <xf numFmtId="0" fontId="28" fillId="0" borderId="120" xfId="0" applyFont="1" applyBorder="1" applyAlignment="1" applyProtection="1">
      <alignment horizontal="center" shrinkToFit="1"/>
      <protection hidden="1"/>
    </xf>
    <xf numFmtId="38" fontId="7" fillId="0" borderId="70" xfId="1" applyFont="1" applyBorder="1" applyAlignment="1" applyProtection="1">
      <alignment horizontal="center" vertical="center" shrinkToFit="1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87" xfId="0" applyFont="1" applyBorder="1" applyAlignment="1" applyProtection="1">
      <alignment horizontal="center" vertical="center"/>
      <protection hidden="1"/>
    </xf>
    <xf numFmtId="0" fontId="19" fillId="0" borderId="60" xfId="0" applyFont="1" applyBorder="1" applyAlignment="1" applyProtection="1">
      <alignment horizontal="center" vertical="center"/>
      <protection hidden="1"/>
    </xf>
    <xf numFmtId="0" fontId="30" fillId="0" borderId="103" xfId="0" applyFont="1" applyBorder="1" applyAlignment="1" applyProtection="1">
      <alignment horizontal="center" vertical="center" shrinkToFit="1"/>
      <protection hidden="1"/>
    </xf>
    <xf numFmtId="0" fontId="30" fillId="0" borderId="107" xfId="0" applyFont="1" applyBorder="1" applyAlignment="1" applyProtection="1">
      <alignment horizontal="center" vertical="center" shrinkToFit="1"/>
      <protection hidden="1"/>
    </xf>
    <xf numFmtId="0" fontId="30" fillId="0" borderId="106" xfId="0" applyFont="1" applyBorder="1" applyAlignment="1" applyProtection="1">
      <alignment horizontal="center" vertical="center" shrinkToFit="1"/>
      <protection hidden="1"/>
    </xf>
    <xf numFmtId="38" fontId="7" fillId="0" borderId="69" xfId="1" applyFont="1" applyBorder="1" applyAlignment="1" applyProtection="1">
      <alignment horizontal="center" vertical="center" shrinkToFit="1"/>
      <protection hidden="1"/>
    </xf>
    <xf numFmtId="0" fontId="29" fillId="0" borderId="50" xfId="0" applyFont="1" applyBorder="1" applyAlignment="1" applyProtection="1">
      <alignment horizontal="center" vertical="center" shrinkToFit="1"/>
      <protection hidden="1"/>
    </xf>
    <xf numFmtId="0" fontId="29" fillId="0" borderId="27" xfId="0" applyFont="1" applyBorder="1" applyAlignment="1" applyProtection="1">
      <alignment horizontal="center" vertical="center" shrinkToFit="1"/>
      <protection hidden="1"/>
    </xf>
    <xf numFmtId="0" fontId="7" fillId="0" borderId="50" xfId="0" applyFont="1" applyBorder="1" applyAlignment="1" applyProtection="1">
      <alignment horizontal="center" vertical="center" shrinkToFit="1"/>
      <protection hidden="1"/>
    </xf>
    <xf numFmtId="0" fontId="7" fillId="0" borderId="118" xfId="0" applyFont="1" applyBorder="1" applyAlignment="1" applyProtection="1">
      <alignment horizontal="center" vertical="center" shrinkToFit="1"/>
      <protection hidden="1"/>
    </xf>
    <xf numFmtId="0" fontId="7" fillId="0" borderId="27" xfId="0" applyFont="1" applyBorder="1" applyAlignment="1" applyProtection="1">
      <alignment horizontal="center" vertical="center" shrinkToFit="1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33" fillId="9" borderId="66" xfId="0" applyFont="1" applyFill="1" applyBorder="1" applyAlignment="1" applyProtection="1">
      <alignment horizontal="center" vertical="center" shrinkToFit="1"/>
      <protection hidden="1"/>
    </xf>
    <xf numFmtId="0" fontId="33" fillId="9" borderId="112" xfId="0" applyFont="1" applyFill="1" applyBorder="1" applyAlignment="1" applyProtection="1">
      <alignment horizontal="center" vertical="center" shrinkToFit="1"/>
      <protection hidden="1"/>
    </xf>
    <xf numFmtId="0" fontId="33" fillId="9" borderId="67" xfId="0" applyFont="1" applyFill="1" applyBorder="1" applyAlignment="1" applyProtection="1">
      <alignment horizontal="center" vertical="center" shrinkToFit="1"/>
      <protection hidden="1"/>
    </xf>
    <xf numFmtId="0" fontId="19" fillId="8" borderId="0" xfId="0" applyFont="1" applyFill="1" applyAlignment="1" applyProtection="1">
      <alignment horizontal="center" vertical="center"/>
      <protection hidden="1"/>
    </xf>
    <xf numFmtId="0" fontId="19" fillId="8" borderId="113" xfId="0" applyFont="1" applyFill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center" shrinkToFit="1"/>
      <protection hidden="1"/>
    </xf>
    <xf numFmtId="0" fontId="30" fillId="0" borderId="50" xfId="0" applyFont="1" applyBorder="1" applyAlignment="1" applyProtection="1">
      <alignment horizontal="center" vertical="center" wrapText="1" shrinkToFit="1"/>
      <protection hidden="1"/>
    </xf>
    <xf numFmtId="0" fontId="30" fillId="0" borderId="27" xfId="0" applyFont="1" applyBorder="1" applyAlignment="1" applyProtection="1">
      <alignment horizontal="center" vertical="center" wrapText="1" shrinkToFit="1"/>
      <protection hidden="1"/>
    </xf>
    <xf numFmtId="0" fontId="6" fillId="0" borderId="106" xfId="0" applyFont="1" applyBorder="1" applyAlignment="1" applyProtection="1">
      <alignment horizontal="center" vertical="center" wrapText="1" shrinkToFit="1"/>
      <protection hidden="1"/>
    </xf>
    <xf numFmtId="0" fontId="28" fillId="0" borderId="123" xfId="0" applyFont="1" applyBorder="1" applyAlignment="1" applyProtection="1">
      <alignment horizontal="center" vertical="center" wrapText="1"/>
      <protection hidden="1"/>
    </xf>
    <xf numFmtId="0" fontId="28" fillId="0" borderId="120" xfId="0" applyFont="1" applyBorder="1" applyAlignment="1" applyProtection="1">
      <alignment horizontal="center" vertical="center" wrapText="1"/>
      <protection hidden="1"/>
    </xf>
    <xf numFmtId="0" fontId="28" fillId="0" borderId="124" xfId="0" applyFont="1" applyBorder="1" applyAlignment="1" applyProtection="1">
      <alignment horizontal="center" vertical="center" wrapText="1"/>
      <protection hidden="1"/>
    </xf>
    <xf numFmtId="0" fontId="28" fillId="0" borderId="24" xfId="0" applyFont="1" applyBorder="1" applyAlignment="1" applyProtection="1">
      <alignment horizontal="center" vertical="center" wrapText="1"/>
      <protection hidden="1"/>
    </xf>
    <xf numFmtId="0" fontId="28" fillId="0" borderId="72" xfId="0" applyFont="1" applyBorder="1" applyAlignment="1" applyProtection="1">
      <alignment horizontal="center" vertical="center" wrapText="1"/>
      <protection hidden="1"/>
    </xf>
    <xf numFmtId="0" fontId="28" fillId="0" borderId="116" xfId="0" applyFont="1" applyBorder="1" applyAlignment="1" applyProtection="1">
      <alignment horizontal="center" vertical="center" wrapText="1"/>
      <protection hidden="1"/>
    </xf>
    <xf numFmtId="0" fontId="19" fillId="0" borderId="73" xfId="0" applyFont="1" applyBorder="1" applyAlignment="1" applyProtection="1">
      <alignment horizontal="center" vertical="center"/>
      <protection hidden="1"/>
    </xf>
    <xf numFmtId="0" fontId="19" fillId="0" borderId="74" xfId="0" applyFont="1" applyBorder="1" applyAlignment="1" applyProtection="1">
      <alignment horizontal="center" vertical="center"/>
      <protection hidden="1"/>
    </xf>
    <xf numFmtId="0" fontId="19" fillId="0" borderId="75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9" fillId="0" borderId="72" xfId="0" applyFont="1" applyBorder="1" applyAlignment="1" applyProtection="1">
      <alignment horizontal="center" vertical="center"/>
      <protection hidden="1"/>
    </xf>
    <xf numFmtId="0" fontId="28" fillId="0" borderId="61" xfId="0" applyFont="1" applyBorder="1" applyAlignment="1" applyProtection="1">
      <alignment horizontal="center" vertical="center" wrapText="1"/>
      <protection hidden="1"/>
    </xf>
    <xf numFmtId="0" fontId="28" fillId="0" borderId="88" xfId="0" applyFont="1" applyBorder="1" applyAlignment="1" applyProtection="1">
      <alignment horizontal="center" vertical="center" wrapText="1"/>
      <protection hidden="1"/>
    </xf>
    <xf numFmtId="177" fontId="19" fillId="5" borderId="90" xfId="1" applyNumberFormat="1" applyFont="1" applyFill="1" applyBorder="1" applyAlignment="1" applyProtection="1">
      <alignment horizontal="center" vertical="center"/>
      <protection hidden="1"/>
    </xf>
    <xf numFmtId="177" fontId="19" fillId="4" borderId="90" xfId="1" applyNumberFormat="1" applyFont="1" applyFill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177" fontId="19" fillId="6" borderId="89" xfId="1" applyNumberFormat="1" applyFont="1" applyFill="1" applyBorder="1" applyAlignment="1" applyProtection="1">
      <alignment horizontal="center" vertical="center"/>
      <protection hidden="1"/>
    </xf>
    <xf numFmtId="0" fontId="19" fillId="0" borderId="89" xfId="0" applyFont="1" applyBorder="1" applyAlignment="1" applyProtection="1">
      <alignment horizontal="center" vertical="center"/>
      <protection hidden="1"/>
    </xf>
    <xf numFmtId="177" fontId="19" fillId="0" borderId="91" xfId="1" applyNumberFormat="1" applyFont="1" applyBorder="1" applyAlignment="1" applyProtection="1">
      <alignment horizontal="center" vertical="center"/>
      <protection hidden="1"/>
    </xf>
    <xf numFmtId="0" fontId="28" fillId="0" borderId="174" xfId="0" applyFont="1" applyBorder="1" applyAlignment="1" applyProtection="1">
      <alignment horizontal="center" shrinkToFit="1"/>
      <protection hidden="1"/>
    </xf>
    <xf numFmtId="0" fontId="28" fillId="0" borderId="176" xfId="0" applyFont="1" applyBorder="1" applyAlignment="1" applyProtection="1">
      <alignment horizontal="center" shrinkToFit="1"/>
      <protection hidden="1"/>
    </xf>
    <xf numFmtId="0" fontId="28" fillId="0" borderId="175" xfId="0" applyFont="1" applyBorder="1" applyAlignment="1" applyProtection="1">
      <alignment horizontal="center" vertical="top" shrinkToFit="1"/>
      <protection hidden="1"/>
    </xf>
    <xf numFmtId="0" fontId="28" fillId="0" borderId="177" xfId="0" applyFont="1" applyBorder="1" applyAlignment="1" applyProtection="1">
      <alignment horizontal="center" vertical="top" shrinkToFit="1"/>
      <protection hidden="1"/>
    </xf>
    <xf numFmtId="0" fontId="27" fillId="0" borderId="176" xfId="0" applyFont="1" applyBorder="1" applyAlignment="1" applyProtection="1">
      <alignment horizontal="center" shrinkToFit="1"/>
      <protection hidden="1"/>
    </xf>
    <xf numFmtId="0" fontId="27" fillId="0" borderId="77" xfId="0" applyFont="1" applyBorder="1" applyAlignment="1" applyProtection="1">
      <alignment horizontal="center" shrinkToFit="1"/>
      <protection hidden="1"/>
    </xf>
    <xf numFmtId="0" fontId="27" fillId="0" borderId="177" xfId="0" applyFont="1" applyBorder="1" applyAlignment="1" applyProtection="1">
      <alignment horizontal="center" vertical="top" shrinkToFit="1"/>
      <protection hidden="1"/>
    </xf>
    <xf numFmtId="0" fontId="27" fillId="0" borderId="117" xfId="0" applyFont="1" applyBorder="1" applyAlignment="1" applyProtection="1">
      <alignment horizontal="center" vertical="top" shrinkToFit="1"/>
      <protection hidden="1"/>
    </xf>
  </cellXfs>
  <cellStyles count="6">
    <cellStyle name="パーセント" xfId="5" builtinId="5"/>
    <cellStyle name="桁区切り" xfId="1" builtinId="6"/>
    <cellStyle name="標準" xfId="0" builtinId="0"/>
    <cellStyle name="標準 2" xfId="3" xr:uid="{00000000-0005-0000-0000-000003000000}"/>
    <cellStyle name="標準 2 2" xfId="2" xr:uid="{00000000-0005-0000-0000-000004000000}"/>
    <cellStyle name="標準 4" xfId="4" xr:uid="{00000000-0005-0000-0000-000005000000}"/>
  </cellStyles>
  <dxfs count="118"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ont>
        <b/>
        <i val="0"/>
        <color rgb="FF0070C0"/>
      </font>
    </dxf>
    <dxf>
      <font>
        <b/>
        <i val="0"/>
        <color rgb="FF00B050"/>
      </font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FFCC"/>
      <color rgb="FFCCFFCC"/>
      <color rgb="FFCCFFFF"/>
      <color rgb="FFFFEFEF"/>
      <color rgb="FFFFE7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190500</xdr:colOff>
      <xdr:row>2</xdr:row>
      <xdr:rowOff>17319</xdr:rowOff>
    </xdr:from>
    <xdr:to>
      <xdr:col>32</xdr:col>
      <xdr:colOff>744679</xdr:colOff>
      <xdr:row>3</xdr:row>
      <xdr:rowOff>34637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07150" y="388794"/>
          <a:ext cx="1840054" cy="436418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22/12</a:t>
          </a:r>
          <a:r>
            <a:rPr kumimoji="1" lang="ja-JP" altLang="en-US" sz="2000"/>
            <a:t>暫定版</a:t>
          </a:r>
          <a:endParaRPr kumimoji="1" lang="en-US" altLang="ja-JP" sz="2000"/>
        </a:p>
      </xdr:txBody>
    </xdr:sp>
    <xdr:clientData/>
  </xdr:twoCellAnchor>
  <xdr:twoCellAnchor editAs="oneCell">
    <xdr:from>
      <xdr:col>33</xdr:col>
      <xdr:colOff>173182</xdr:colOff>
      <xdr:row>1</xdr:row>
      <xdr:rowOff>116032</xdr:rowOff>
    </xdr:from>
    <xdr:to>
      <xdr:col>35</xdr:col>
      <xdr:colOff>75467</xdr:colOff>
      <xdr:row>3</xdr:row>
      <xdr:rowOff>59392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13907" y="316057"/>
          <a:ext cx="1578684" cy="533911"/>
        </a:xfrm>
        <a:prstGeom prst="rect">
          <a:avLst/>
        </a:prstGeom>
      </xdr:spPr>
    </xdr:pic>
    <xdr:clientData/>
  </xdr:twoCellAnchor>
  <xdr:twoCellAnchor>
    <xdr:from>
      <xdr:col>11</xdr:col>
      <xdr:colOff>606136</xdr:colOff>
      <xdr:row>18</xdr:row>
      <xdr:rowOff>190500</xdr:rowOff>
    </xdr:from>
    <xdr:to>
      <xdr:col>31</xdr:col>
      <xdr:colOff>606136</xdr:colOff>
      <xdr:row>22</xdr:row>
      <xdr:rowOff>259773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89863" y="6061364"/>
          <a:ext cx="11914909" cy="1524000"/>
        </a:xfrm>
        <a:prstGeom prst="rect">
          <a:avLst/>
        </a:prstGeom>
        <a:solidFill>
          <a:srgbClr val="C00000"/>
        </a:solidFill>
        <a:ln w="508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3200" b="1"/>
            <a:t>!</a:t>
          </a:r>
          <a:r>
            <a:rPr kumimoji="1" lang="ja-JP" altLang="en-US" sz="3200" b="1"/>
            <a:t>ご注意ください</a:t>
          </a:r>
          <a:r>
            <a:rPr kumimoji="1" lang="en-US" altLang="ja-JP" sz="3200" b="1"/>
            <a:t>!</a:t>
          </a:r>
          <a:r>
            <a:rPr kumimoji="1" lang="ja-JP" altLang="en-US" sz="3200" b="1"/>
            <a:t>　</a:t>
          </a:r>
          <a:r>
            <a:rPr kumimoji="1" lang="ja-JP" altLang="en-US" sz="2400" b="1"/>
            <a:t>本ツールは価格表による概算価格を確認するもので、</a:t>
          </a:r>
          <a:endParaRPr kumimoji="1" lang="en-US" altLang="ja-JP" sz="2400" b="1"/>
        </a:p>
        <a:p>
          <a:pPr algn="ctr"/>
          <a:r>
            <a:rPr kumimoji="1" lang="ja-JP" altLang="en-US" sz="2400" b="1"/>
            <a:t>製作可否を確認できるものではありません。別途、必ず製作可能かご確認ください</a:t>
          </a:r>
          <a:endParaRPr kumimoji="1" lang="en-US" altLang="ja-JP" sz="2400" b="1"/>
        </a:p>
      </xdr:txBody>
    </xdr:sp>
    <xdr:clientData fPrintsWithSheet="0"/>
  </xdr:twoCellAnchor>
  <xdr:twoCellAnchor>
    <xdr:from>
      <xdr:col>4</xdr:col>
      <xdr:colOff>69273</xdr:colOff>
      <xdr:row>0</xdr:row>
      <xdr:rowOff>155863</xdr:rowOff>
    </xdr:from>
    <xdr:to>
      <xdr:col>8</xdr:col>
      <xdr:colOff>363682</xdr:colOff>
      <xdr:row>0</xdr:row>
      <xdr:rowOff>588817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1500" y="155863"/>
          <a:ext cx="2563091" cy="432954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C00000"/>
              </a:solidFill>
            </a:rPr>
            <a:t>地域区分を選択ください</a:t>
          </a:r>
        </a:p>
      </xdr:txBody>
    </xdr:sp>
    <xdr:clientData/>
  </xdr:twoCellAnchor>
  <xdr:twoCellAnchor>
    <xdr:from>
      <xdr:col>5</xdr:col>
      <xdr:colOff>259773</xdr:colOff>
      <xdr:row>0</xdr:row>
      <xdr:rowOff>588818</xdr:rowOff>
    </xdr:from>
    <xdr:to>
      <xdr:col>5</xdr:col>
      <xdr:colOff>259773</xdr:colOff>
      <xdr:row>5</xdr:row>
      <xdr:rowOff>225136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35182" y="588818"/>
          <a:ext cx="0" cy="1835727"/>
        </a:xfrm>
        <a:prstGeom prst="straightConnector1">
          <a:avLst/>
        </a:prstGeom>
        <a:ln>
          <a:solidFill>
            <a:srgbClr val="C00000"/>
          </a:solidFill>
          <a:headEnd type="none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329046</xdr:colOff>
      <xdr:row>0</xdr:row>
      <xdr:rowOff>831273</xdr:rowOff>
    </xdr:from>
    <xdr:to>
      <xdr:col>10</xdr:col>
      <xdr:colOff>259773</xdr:colOff>
      <xdr:row>0</xdr:row>
      <xdr:rowOff>1264227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49137" y="831273"/>
          <a:ext cx="2563091" cy="432954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C00000"/>
              </a:solidFill>
            </a:rPr>
            <a:t>サイズを入力ください</a:t>
          </a:r>
        </a:p>
      </xdr:txBody>
    </xdr:sp>
    <xdr:clientData/>
  </xdr:twoCellAnchor>
  <xdr:twoCellAnchor>
    <xdr:from>
      <xdr:col>9</xdr:col>
      <xdr:colOff>155864</xdr:colOff>
      <xdr:row>0</xdr:row>
      <xdr:rowOff>1246909</xdr:rowOff>
    </xdr:from>
    <xdr:to>
      <xdr:col>9</xdr:col>
      <xdr:colOff>155864</xdr:colOff>
      <xdr:row>5</xdr:row>
      <xdr:rowOff>225136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377046" y="1246909"/>
          <a:ext cx="0" cy="1177636"/>
        </a:xfrm>
        <a:prstGeom prst="straightConnector1">
          <a:avLst/>
        </a:prstGeom>
        <a:ln>
          <a:solidFill>
            <a:srgbClr val="C00000"/>
          </a:solidFill>
          <a:headEnd type="none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484910</xdr:colOff>
      <xdr:row>0</xdr:row>
      <xdr:rowOff>173182</xdr:rowOff>
    </xdr:from>
    <xdr:to>
      <xdr:col>19</xdr:col>
      <xdr:colOff>363682</xdr:colOff>
      <xdr:row>0</xdr:row>
      <xdr:rowOff>1385455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68637" y="173182"/>
          <a:ext cx="4398818" cy="1212273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 b="1">
              <a:solidFill>
                <a:srgbClr val="C00000"/>
              </a:solidFill>
            </a:rPr>
            <a:t>WH</a:t>
          </a:r>
          <a:r>
            <a:rPr kumimoji="1" lang="ja-JP" altLang="en-US" sz="1600" b="1">
              <a:solidFill>
                <a:srgbClr val="C00000"/>
              </a:solidFill>
            </a:rPr>
            <a:t>サイズにより、面積が確認できます</a:t>
          </a:r>
          <a:endParaRPr kumimoji="1" lang="en-US" altLang="ja-JP" sz="1600" b="1">
            <a:solidFill>
              <a:srgbClr val="C00000"/>
            </a:solidFill>
          </a:endParaRPr>
        </a:p>
        <a:p>
          <a:pPr algn="ctr"/>
          <a:r>
            <a:rPr kumimoji="1" lang="ja-JP" altLang="en-US" sz="1600" b="1">
              <a:solidFill>
                <a:srgbClr val="C00000"/>
              </a:solidFill>
            </a:rPr>
            <a:t>また、文字と色でも大きさを確認できます</a:t>
          </a:r>
          <a:endParaRPr kumimoji="0" lang="en-US" altLang="ja-JP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467591</xdr:colOff>
      <xdr:row>0</xdr:row>
      <xdr:rowOff>1420091</xdr:rowOff>
    </xdr:from>
    <xdr:to>
      <xdr:col>16</xdr:col>
      <xdr:colOff>467591</xdr:colOff>
      <xdr:row>5</xdr:row>
      <xdr:rowOff>225136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775864" y="1420091"/>
          <a:ext cx="0" cy="1004454"/>
        </a:xfrm>
        <a:prstGeom prst="straightConnector1">
          <a:avLst/>
        </a:prstGeom>
        <a:ln>
          <a:solidFill>
            <a:srgbClr val="C00000"/>
          </a:solidFill>
          <a:headEnd type="none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796637</xdr:colOff>
      <xdr:row>0</xdr:row>
      <xdr:rowOff>900545</xdr:rowOff>
    </xdr:from>
    <xdr:to>
      <xdr:col>17</xdr:col>
      <xdr:colOff>546389</xdr:colOff>
      <xdr:row>0</xdr:row>
      <xdr:rowOff>1273752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1637" y="900545"/>
          <a:ext cx="2087707" cy="373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51955</xdr:colOff>
      <xdr:row>0</xdr:row>
      <xdr:rowOff>173182</xdr:rowOff>
    </xdr:from>
    <xdr:to>
      <xdr:col>25</xdr:col>
      <xdr:colOff>207817</xdr:colOff>
      <xdr:row>0</xdr:row>
      <xdr:rowOff>1385455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906000" y="173182"/>
          <a:ext cx="3792681" cy="1212273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C00000"/>
              </a:solidFill>
            </a:rPr>
            <a:t>掛率（％）を入力ください</a:t>
          </a:r>
          <a:endParaRPr kumimoji="1" lang="en-US" altLang="ja-JP" sz="1600" b="1">
            <a:solidFill>
              <a:srgbClr val="C00000"/>
            </a:solidFill>
          </a:endParaRPr>
        </a:p>
        <a:p>
          <a:pPr algn="ctr"/>
          <a:r>
            <a:rPr kumimoji="1" lang="ja-JP" altLang="en-US" sz="1600" b="1">
              <a:solidFill>
                <a:srgbClr val="C00000"/>
              </a:solidFill>
            </a:rPr>
            <a:t>「製品代納入価格」に反映されます</a:t>
          </a:r>
          <a:endParaRPr kumimoji="1" lang="en-US" altLang="ja-JP" sz="1600" b="1">
            <a:solidFill>
              <a:srgbClr val="C00000"/>
            </a:solidFill>
          </a:endParaRPr>
        </a:p>
        <a:p>
          <a:pPr algn="ctr"/>
          <a:r>
            <a:rPr kumimoji="1" lang="en-US" altLang="ja-JP" sz="1200" b="1">
              <a:solidFill>
                <a:srgbClr val="C00000"/>
              </a:solidFill>
            </a:rPr>
            <a:t>※</a:t>
          </a:r>
          <a:r>
            <a:rPr kumimoji="1" lang="ja-JP" altLang="en-US" sz="1200" b="1">
              <a:solidFill>
                <a:srgbClr val="C00000"/>
              </a:solidFill>
            </a:rPr>
            <a:t>入力が無いと「実質負担額」が反映されません</a:t>
          </a:r>
          <a:endParaRPr kumimoji="1" lang="ja-JP" altLang="en-US" sz="1600" b="1">
            <a:solidFill>
              <a:srgbClr val="C00000"/>
            </a:solidFill>
          </a:endParaRPr>
        </a:p>
      </xdr:txBody>
    </xdr:sp>
    <xdr:clientData/>
  </xdr:twoCellAnchor>
  <xdr:twoCellAnchor>
    <xdr:from>
      <xdr:col>21</xdr:col>
      <xdr:colOff>658093</xdr:colOff>
      <xdr:row>0</xdr:row>
      <xdr:rowOff>1402773</xdr:rowOff>
    </xdr:from>
    <xdr:to>
      <xdr:col>21</xdr:col>
      <xdr:colOff>658093</xdr:colOff>
      <xdr:row>5</xdr:row>
      <xdr:rowOff>225136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1343411" y="1402773"/>
          <a:ext cx="0" cy="1021772"/>
        </a:xfrm>
        <a:prstGeom prst="straightConnector1">
          <a:avLst/>
        </a:prstGeom>
        <a:ln>
          <a:solidFill>
            <a:srgbClr val="C00000"/>
          </a:solidFill>
          <a:headEnd type="none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17317</xdr:colOff>
      <xdr:row>0</xdr:row>
      <xdr:rowOff>173182</xdr:rowOff>
    </xdr:from>
    <xdr:to>
      <xdr:col>31</xdr:col>
      <xdr:colOff>294409</xdr:colOff>
      <xdr:row>0</xdr:row>
      <xdr:rowOff>1385455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3819908" y="173182"/>
          <a:ext cx="3273137" cy="1212273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C00000"/>
              </a:solidFill>
            </a:rPr>
            <a:t>「現場調査費」「搬入諸経費」「施工費」を入力ください</a:t>
          </a:r>
          <a:endParaRPr kumimoji="1" lang="en-US" altLang="ja-JP" sz="1600" b="1">
            <a:solidFill>
              <a:srgbClr val="C00000"/>
            </a:solidFill>
          </a:endParaRPr>
        </a:p>
        <a:p>
          <a:pPr algn="ctr"/>
          <a:r>
            <a:rPr kumimoji="1" lang="ja-JP" altLang="en-US" sz="1600" b="1">
              <a:solidFill>
                <a:srgbClr val="C00000"/>
              </a:solidFill>
            </a:rPr>
            <a:t>「材工合計」価格に反映されます</a:t>
          </a:r>
        </a:p>
      </xdr:txBody>
    </xdr:sp>
    <xdr:clientData/>
  </xdr:twoCellAnchor>
  <xdr:twoCellAnchor>
    <xdr:from>
      <xdr:col>27</xdr:col>
      <xdr:colOff>381002</xdr:colOff>
      <xdr:row>0</xdr:row>
      <xdr:rowOff>1402773</xdr:rowOff>
    </xdr:from>
    <xdr:to>
      <xdr:col>27</xdr:col>
      <xdr:colOff>381002</xdr:colOff>
      <xdr:row>5</xdr:row>
      <xdr:rowOff>225136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4495320" y="1402773"/>
          <a:ext cx="0" cy="1021772"/>
        </a:xfrm>
        <a:prstGeom prst="straightConnector1">
          <a:avLst/>
        </a:prstGeom>
        <a:ln>
          <a:solidFill>
            <a:srgbClr val="C00000"/>
          </a:solidFill>
          <a:headEnd type="none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702136</xdr:colOff>
      <xdr:row>6</xdr:row>
      <xdr:rowOff>467591</xdr:rowOff>
    </xdr:from>
    <xdr:to>
      <xdr:col>21</xdr:col>
      <xdr:colOff>277091</xdr:colOff>
      <xdr:row>11</xdr:row>
      <xdr:rowOff>109773</xdr:rowOff>
    </xdr:to>
    <xdr:cxnSp macro="">
      <xdr:nvCxnSpPr>
        <xdr:cNvPr id="23" name="カギ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rot="5400000">
          <a:off x="9180409" y="1756773"/>
          <a:ext cx="612000" cy="2952000"/>
        </a:xfrm>
        <a:prstGeom prst="bentConnector3">
          <a:avLst/>
        </a:prstGeom>
        <a:ln>
          <a:solidFill>
            <a:srgbClr val="C00000"/>
          </a:solidFill>
          <a:prstDash val="dash"/>
          <a:headEnd type="none" w="med" len="med"/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685909</xdr:colOff>
      <xdr:row>7</xdr:row>
      <xdr:rowOff>2</xdr:rowOff>
    </xdr:from>
    <xdr:to>
      <xdr:col>31</xdr:col>
      <xdr:colOff>155864</xdr:colOff>
      <xdr:row>9</xdr:row>
      <xdr:rowOff>888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rot="5400000">
          <a:off x="14497391" y="691586"/>
          <a:ext cx="246531" cy="4768863"/>
        </a:xfrm>
        <a:prstGeom prst="rightBrace">
          <a:avLst>
            <a:gd name="adj1" fmla="val 8333"/>
            <a:gd name="adj2" fmla="val 90262"/>
          </a:avLst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24032</xdr:colOff>
      <xdr:row>8</xdr:row>
      <xdr:rowOff>52974</xdr:rowOff>
    </xdr:from>
    <xdr:to>
      <xdr:col>23</xdr:col>
      <xdr:colOff>310708</xdr:colOff>
      <xdr:row>11</xdr:row>
      <xdr:rowOff>124003</xdr:rowOff>
    </xdr:to>
    <xdr:cxnSp macro="">
      <xdr:nvCxnSpPr>
        <xdr:cNvPr id="25" name="カギ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rot="5400000">
          <a:off x="11113620" y="1951003"/>
          <a:ext cx="396000" cy="2808000"/>
        </a:xfrm>
        <a:prstGeom prst="bentConnector3">
          <a:avLst/>
        </a:prstGeom>
        <a:ln>
          <a:solidFill>
            <a:srgbClr val="C00000"/>
          </a:solidFill>
          <a:prstDash val="dash"/>
          <a:headEnd type="none" w="med" len="med"/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710046</xdr:colOff>
      <xdr:row>0</xdr:row>
      <xdr:rowOff>173182</xdr:rowOff>
    </xdr:from>
    <xdr:to>
      <xdr:col>37</xdr:col>
      <xdr:colOff>346365</xdr:colOff>
      <xdr:row>0</xdr:row>
      <xdr:rowOff>1385455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508682" y="173182"/>
          <a:ext cx="3931228" cy="1212273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C00000"/>
              </a:solidFill>
            </a:rPr>
            <a:t>各補助金の補助額を確認できます</a:t>
          </a:r>
          <a:endParaRPr kumimoji="1" lang="en-US" altLang="ja-JP" sz="1600" b="1">
            <a:solidFill>
              <a:srgbClr val="C00000"/>
            </a:solidFill>
          </a:endParaRPr>
        </a:p>
        <a:p>
          <a:pPr algn="ctr"/>
          <a:r>
            <a:rPr kumimoji="1" lang="ja-JP" altLang="en-US" sz="1600" b="1">
              <a:solidFill>
                <a:srgbClr val="C00000"/>
              </a:solidFill>
            </a:rPr>
            <a:t>補助額が大きい方に（大・中・小）の</a:t>
          </a:r>
          <a:endParaRPr kumimoji="1" lang="en-US" altLang="ja-JP" sz="1600" b="1">
            <a:solidFill>
              <a:srgbClr val="C00000"/>
            </a:solidFill>
          </a:endParaRPr>
        </a:p>
        <a:p>
          <a:pPr algn="ctr"/>
          <a:r>
            <a:rPr kumimoji="1" lang="ja-JP" altLang="en-US" sz="1600" b="1">
              <a:solidFill>
                <a:srgbClr val="C00000"/>
              </a:solidFill>
            </a:rPr>
            <a:t>色がつきます</a:t>
          </a:r>
        </a:p>
      </xdr:txBody>
    </xdr:sp>
    <xdr:clientData/>
  </xdr:twoCellAnchor>
  <xdr:twoCellAnchor>
    <xdr:from>
      <xdr:col>33</xdr:col>
      <xdr:colOff>34638</xdr:colOff>
      <xdr:row>0</xdr:row>
      <xdr:rowOff>1402773</xdr:rowOff>
    </xdr:from>
    <xdr:to>
      <xdr:col>33</xdr:col>
      <xdr:colOff>34638</xdr:colOff>
      <xdr:row>10</xdr:row>
      <xdr:rowOff>86591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8495820" y="1402773"/>
          <a:ext cx="0" cy="1991591"/>
        </a:xfrm>
        <a:prstGeom prst="straightConnector1">
          <a:avLst/>
        </a:prstGeom>
        <a:ln>
          <a:solidFill>
            <a:srgbClr val="C00000"/>
          </a:solidFill>
          <a:headEnd type="none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502227</xdr:colOff>
      <xdr:row>48</xdr:row>
      <xdr:rowOff>207817</xdr:rowOff>
    </xdr:from>
    <xdr:to>
      <xdr:col>23</xdr:col>
      <xdr:colOff>329043</xdr:colOff>
      <xdr:row>56</xdr:row>
      <xdr:rowOff>207818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77636" y="14893635"/>
          <a:ext cx="11499271" cy="2632365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C00000"/>
              </a:solidFill>
            </a:rPr>
            <a:t>価格表の表示は、下記の３種類選べます</a:t>
          </a:r>
          <a:endParaRPr kumimoji="1" lang="en-US" altLang="ja-JP" sz="1600" b="1">
            <a:solidFill>
              <a:srgbClr val="C00000"/>
            </a:solidFill>
          </a:endParaRPr>
        </a:p>
        <a:p>
          <a:pPr algn="l"/>
          <a:r>
            <a:rPr kumimoji="1" lang="ja-JP" altLang="en-US" sz="1600" b="1">
              <a:solidFill>
                <a:srgbClr val="C00000"/>
              </a:solidFill>
            </a:rPr>
            <a:t>「公表価格」：商品のみ、公表価格の表示です</a:t>
          </a:r>
          <a:endParaRPr kumimoji="1" lang="en-US" altLang="ja-JP" sz="1600" b="1">
            <a:solidFill>
              <a:srgbClr val="C00000"/>
            </a:solidFill>
          </a:endParaRPr>
        </a:p>
        <a:p>
          <a:pPr algn="l"/>
          <a:r>
            <a:rPr kumimoji="1" lang="ja-JP" altLang="en-US" sz="1600" b="1">
              <a:solidFill>
                <a:srgbClr val="C00000"/>
              </a:solidFill>
            </a:rPr>
            <a:t>「製品代納入価格」：商品のみ、製品代掛率（％）を反映した価格です</a:t>
          </a:r>
          <a:endParaRPr kumimoji="1" lang="en-US" altLang="ja-JP" sz="1600" b="1">
            <a:solidFill>
              <a:srgbClr val="C00000"/>
            </a:solidFill>
          </a:endParaRPr>
        </a:p>
        <a:p>
          <a:pPr algn="l"/>
          <a:r>
            <a:rPr kumimoji="1" lang="ja-JP" altLang="en-US" sz="1600" b="1">
              <a:solidFill>
                <a:srgbClr val="C00000"/>
              </a:solidFill>
            </a:rPr>
            <a:t>「材工合計」：製品代掛率（％）を反映した商品代＋現場調査費、搬入諸経費、施工費を加算した価格です</a:t>
          </a:r>
        </a:p>
      </xdr:txBody>
    </xdr:sp>
    <xdr:clientData/>
  </xdr:twoCellAnchor>
  <xdr:twoCellAnchor>
    <xdr:from>
      <xdr:col>6</xdr:col>
      <xdr:colOff>502227</xdr:colOff>
      <xdr:row>44</xdr:row>
      <xdr:rowOff>277091</xdr:rowOff>
    </xdr:from>
    <xdr:to>
      <xdr:col>6</xdr:col>
      <xdr:colOff>502227</xdr:colOff>
      <xdr:row>48</xdr:row>
      <xdr:rowOff>173182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922318" y="14183591"/>
          <a:ext cx="0" cy="675409"/>
        </a:xfrm>
        <a:prstGeom prst="straightConnector1">
          <a:avLst/>
        </a:prstGeom>
        <a:ln>
          <a:solidFill>
            <a:srgbClr val="C00000"/>
          </a:solidFill>
          <a:headEnd type="none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138547</xdr:colOff>
      <xdr:row>40</xdr:row>
      <xdr:rowOff>121226</xdr:rowOff>
    </xdr:from>
    <xdr:to>
      <xdr:col>33</xdr:col>
      <xdr:colOff>744682</xdr:colOff>
      <xdr:row>42</xdr:row>
      <xdr:rowOff>69271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191502" y="13317681"/>
          <a:ext cx="11014362" cy="432954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C00000"/>
              </a:solidFill>
            </a:rPr>
            <a:t>製品代掛率（％）、現場調査費、搬入諸経費、施工費は７行目のセルに入力いただいたものが反映されます</a:t>
          </a:r>
        </a:p>
      </xdr:txBody>
    </xdr:sp>
    <xdr:clientData/>
  </xdr:twoCellAnchor>
  <xdr:twoCellAnchor>
    <xdr:from>
      <xdr:col>15</xdr:col>
      <xdr:colOff>121228</xdr:colOff>
      <xdr:row>41</xdr:row>
      <xdr:rowOff>69272</xdr:rowOff>
    </xdr:from>
    <xdr:to>
      <xdr:col>17</xdr:col>
      <xdr:colOff>103909</xdr:colOff>
      <xdr:row>41</xdr:row>
      <xdr:rowOff>69272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rot="5400000">
          <a:off x="7568046" y="12919363"/>
          <a:ext cx="0" cy="1177636"/>
        </a:xfrm>
        <a:prstGeom prst="straightConnector1">
          <a:avLst/>
        </a:prstGeom>
        <a:ln>
          <a:solidFill>
            <a:srgbClr val="C00000"/>
          </a:solidFill>
          <a:headEnd type="none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692727</xdr:colOff>
      <xdr:row>53</xdr:row>
      <xdr:rowOff>173182</xdr:rowOff>
    </xdr:from>
    <xdr:to>
      <xdr:col>10</xdr:col>
      <xdr:colOff>343765</xdr:colOff>
      <xdr:row>55</xdr:row>
      <xdr:rowOff>105641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136" y="16504227"/>
          <a:ext cx="3028084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467590</xdr:colOff>
      <xdr:row>60</xdr:row>
      <xdr:rowOff>242453</xdr:rowOff>
    </xdr:from>
    <xdr:to>
      <xdr:col>30</xdr:col>
      <xdr:colOff>0</xdr:colOff>
      <xdr:row>64</xdr:row>
      <xdr:rowOff>277091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520545" y="18876817"/>
          <a:ext cx="7827819" cy="1350819"/>
        </a:xfrm>
        <a:prstGeom prst="rect">
          <a:avLst/>
        </a:prstGeom>
        <a:solidFill>
          <a:schemeClr val="bg1"/>
        </a:solidFill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C00000"/>
              </a:solidFill>
            </a:rPr>
            <a:t>価格表は各価格帯の</a:t>
          </a:r>
          <a:r>
            <a:rPr kumimoji="1" lang="ja-JP" altLang="en-US" sz="1600" b="1" u="sng">
              <a:solidFill>
                <a:srgbClr val="C00000"/>
              </a:solidFill>
            </a:rPr>
            <a:t>最小サイズ</a:t>
          </a:r>
          <a:r>
            <a:rPr kumimoji="1" lang="ja-JP" altLang="en-US" sz="1600" b="1">
              <a:solidFill>
                <a:srgbClr val="C00000"/>
              </a:solidFill>
            </a:rPr>
            <a:t>で、（大・中・小）の色付けをしています</a:t>
          </a:r>
        </a:p>
      </xdr:txBody>
    </xdr:sp>
    <xdr:clientData/>
  </xdr:twoCellAnchor>
  <xdr:twoCellAnchor editAs="oneCell">
    <xdr:from>
      <xdr:col>17</xdr:col>
      <xdr:colOff>727362</xdr:colOff>
      <xdr:row>62</xdr:row>
      <xdr:rowOff>155862</xdr:rowOff>
    </xdr:from>
    <xdr:to>
      <xdr:col>21</xdr:col>
      <xdr:colOff>182706</xdr:colOff>
      <xdr:row>63</xdr:row>
      <xdr:rowOff>200024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0317" y="19448317"/>
          <a:ext cx="2087707" cy="373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190500</xdr:colOff>
      <xdr:row>2</xdr:row>
      <xdr:rowOff>17319</xdr:rowOff>
    </xdr:from>
    <xdr:to>
      <xdr:col>32</xdr:col>
      <xdr:colOff>744679</xdr:colOff>
      <xdr:row>3</xdr:row>
      <xdr:rowOff>34637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050000" y="398319"/>
          <a:ext cx="1835724" cy="432954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22/12</a:t>
          </a:r>
          <a:r>
            <a:rPr kumimoji="1" lang="ja-JP" altLang="en-US" sz="2000"/>
            <a:t>暫定版</a:t>
          </a:r>
          <a:endParaRPr kumimoji="1" lang="en-US" altLang="ja-JP" sz="2000"/>
        </a:p>
      </xdr:txBody>
    </xdr:sp>
    <xdr:clientData/>
  </xdr:twoCellAnchor>
  <xdr:twoCellAnchor editAs="oneCell">
    <xdr:from>
      <xdr:col>33</xdr:col>
      <xdr:colOff>173182</xdr:colOff>
      <xdr:row>1</xdr:row>
      <xdr:rowOff>116032</xdr:rowOff>
    </xdr:from>
    <xdr:to>
      <xdr:col>35</xdr:col>
      <xdr:colOff>75466</xdr:colOff>
      <xdr:row>3</xdr:row>
      <xdr:rowOff>59393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8955" y="323850"/>
          <a:ext cx="1564830" cy="532179"/>
        </a:xfrm>
        <a:prstGeom prst="rect">
          <a:avLst/>
        </a:prstGeom>
      </xdr:spPr>
    </xdr:pic>
    <xdr:clientData/>
  </xdr:twoCellAnchor>
  <xdr:twoCellAnchor>
    <xdr:from>
      <xdr:col>21</xdr:col>
      <xdr:colOff>27215</xdr:colOff>
      <xdr:row>1</xdr:row>
      <xdr:rowOff>69271</xdr:rowOff>
    </xdr:from>
    <xdr:to>
      <xdr:col>29</xdr:col>
      <xdr:colOff>404010</xdr:colOff>
      <xdr:row>3</xdr:row>
      <xdr:rowOff>56453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223670" y="277089"/>
          <a:ext cx="5589567" cy="576000"/>
        </a:xfrm>
        <a:prstGeom prst="rect">
          <a:avLst/>
        </a:prstGeom>
        <a:solidFill>
          <a:srgbClr val="C00000"/>
        </a:solidFill>
        <a:ln w="508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/>
            <a:t>!</a:t>
          </a:r>
          <a:r>
            <a:rPr kumimoji="1" lang="ja-JP" altLang="en-US" sz="1400" b="1"/>
            <a:t>ご注意ください</a:t>
          </a:r>
          <a:r>
            <a:rPr kumimoji="1" lang="en-US" altLang="ja-JP" sz="1400" b="1"/>
            <a:t>!</a:t>
          </a:r>
          <a:r>
            <a:rPr kumimoji="1" lang="ja-JP" altLang="en-US" sz="1400" b="1"/>
            <a:t>　</a:t>
          </a:r>
          <a:r>
            <a:rPr kumimoji="1" lang="ja-JP" altLang="en-US" sz="1100" b="1"/>
            <a:t>本ツールは価格表による概算価格を確認するもので、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製作可否を確認できるものではありません。別途、必ず製作可能かご確認ください</a:t>
          </a:r>
          <a:endParaRPr kumimoji="1" lang="en-US" altLang="ja-JP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173182</xdr:colOff>
      <xdr:row>1</xdr:row>
      <xdr:rowOff>116032</xdr:rowOff>
    </xdr:from>
    <xdr:to>
      <xdr:col>35</xdr:col>
      <xdr:colOff>75466</xdr:colOff>
      <xdr:row>3</xdr:row>
      <xdr:rowOff>59393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44162" y="306532"/>
          <a:ext cx="1578685" cy="522481"/>
        </a:xfrm>
        <a:prstGeom prst="rect">
          <a:avLst/>
        </a:prstGeom>
      </xdr:spPr>
    </xdr:pic>
    <xdr:clientData/>
  </xdr:twoCellAnchor>
  <xdr:twoCellAnchor>
    <xdr:from>
      <xdr:col>36</xdr:col>
      <xdr:colOff>579911</xdr:colOff>
      <xdr:row>5</xdr:row>
      <xdr:rowOff>45523</xdr:rowOff>
    </xdr:from>
    <xdr:to>
      <xdr:col>40</xdr:col>
      <xdr:colOff>0</xdr:colOff>
      <xdr:row>11</xdr:row>
      <xdr:rowOff>225136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309775" y="980705"/>
          <a:ext cx="2190998" cy="1409204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戸先錠 </a:t>
          </a:r>
          <a:r>
            <a:rPr kumimoji="1" lang="en-US" altLang="ja-JP" sz="2800"/>
            <a:t>H&lt;=2260</a:t>
          </a:r>
          <a:r>
            <a:rPr kumimoji="1" lang="ja-JP" altLang="en-US" sz="2800"/>
            <a:t>まで</a:t>
          </a:r>
          <a:endParaRPr kumimoji="1" lang="en-US" altLang="ja-JP" sz="2800"/>
        </a:p>
      </xdr:txBody>
    </xdr:sp>
    <xdr:clientData/>
  </xdr:twoCellAnchor>
  <xdr:twoCellAnchor>
    <xdr:from>
      <xdr:col>30</xdr:col>
      <xdr:colOff>230642</xdr:colOff>
      <xdr:row>1</xdr:row>
      <xdr:rowOff>142875</xdr:rowOff>
    </xdr:from>
    <xdr:to>
      <xdr:col>32</xdr:col>
      <xdr:colOff>780491</xdr:colOff>
      <xdr:row>2</xdr:row>
      <xdr:rowOff>409141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9137767" y="333375"/>
          <a:ext cx="1835724" cy="432954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22/12</a:t>
          </a:r>
          <a:r>
            <a:rPr kumimoji="1" lang="ja-JP" altLang="en-US" sz="2000"/>
            <a:t>暫定版</a:t>
          </a:r>
          <a:endParaRPr kumimoji="1" lang="en-US" altLang="ja-JP" sz="2000"/>
        </a:p>
      </xdr:txBody>
    </xdr:sp>
    <xdr:clientData/>
  </xdr:twoCellAnchor>
  <xdr:twoCellAnchor>
    <xdr:from>
      <xdr:col>21</xdr:col>
      <xdr:colOff>69273</xdr:colOff>
      <xdr:row>1</xdr:row>
      <xdr:rowOff>86590</xdr:rowOff>
    </xdr:from>
    <xdr:to>
      <xdr:col>29</xdr:col>
      <xdr:colOff>446068</xdr:colOff>
      <xdr:row>4</xdr:row>
      <xdr:rowOff>4499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265728" y="294408"/>
          <a:ext cx="5589567" cy="576000"/>
        </a:xfrm>
        <a:prstGeom prst="rect">
          <a:avLst/>
        </a:prstGeom>
        <a:solidFill>
          <a:srgbClr val="C00000"/>
        </a:solidFill>
        <a:ln w="508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/>
            <a:t>!</a:t>
          </a:r>
          <a:r>
            <a:rPr kumimoji="1" lang="ja-JP" altLang="en-US" sz="1400" b="1"/>
            <a:t>ご注意ください</a:t>
          </a:r>
          <a:r>
            <a:rPr kumimoji="1" lang="en-US" altLang="ja-JP" sz="1400" b="1"/>
            <a:t>!</a:t>
          </a:r>
          <a:r>
            <a:rPr kumimoji="1" lang="ja-JP" altLang="en-US" sz="1400" b="1"/>
            <a:t>　</a:t>
          </a:r>
          <a:r>
            <a:rPr kumimoji="1" lang="ja-JP" altLang="en-US" sz="1100" b="1"/>
            <a:t>本ツールは価格表による概算価格を確認するもので、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製作可否を確認できるものではありません。別途、必ず製作可能かご確認ください</a:t>
          </a:r>
          <a:endParaRPr kumimoji="1" lang="en-US" altLang="ja-JP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173182</xdr:colOff>
      <xdr:row>1</xdr:row>
      <xdr:rowOff>116032</xdr:rowOff>
    </xdr:from>
    <xdr:to>
      <xdr:col>35</xdr:col>
      <xdr:colOff>75465</xdr:colOff>
      <xdr:row>3</xdr:row>
      <xdr:rowOff>59393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3822" y="306532"/>
          <a:ext cx="1578684" cy="522481"/>
        </a:xfrm>
        <a:prstGeom prst="rect">
          <a:avLst/>
        </a:prstGeom>
      </xdr:spPr>
    </xdr:pic>
    <xdr:clientData/>
  </xdr:twoCellAnchor>
  <xdr:twoCellAnchor>
    <xdr:from>
      <xdr:col>30</xdr:col>
      <xdr:colOff>162668</xdr:colOff>
      <xdr:row>1</xdr:row>
      <xdr:rowOff>138545</xdr:rowOff>
    </xdr:from>
    <xdr:to>
      <xdr:col>32</xdr:col>
      <xdr:colOff>726372</xdr:colOff>
      <xdr:row>2</xdr:row>
      <xdr:rowOff>398317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9022168" y="346363"/>
          <a:ext cx="1845249" cy="432954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22/12</a:t>
          </a:r>
          <a:r>
            <a:rPr kumimoji="1" lang="ja-JP" altLang="en-US" sz="2000"/>
            <a:t>暫定版</a:t>
          </a:r>
          <a:endParaRPr kumimoji="1" lang="en-US" altLang="ja-JP" sz="2000"/>
        </a:p>
      </xdr:txBody>
    </xdr:sp>
    <xdr:clientData/>
  </xdr:twoCellAnchor>
  <xdr:twoCellAnchor>
    <xdr:from>
      <xdr:col>21</xdr:col>
      <xdr:colOff>190501</xdr:colOff>
      <xdr:row>1</xdr:row>
      <xdr:rowOff>68036</xdr:rowOff>
    </xdr:from>
    <xdr:to>
      <xdr:col>30</xdr:col>
      <xdr:colOff>78675</xdr:colOff>
      <xdr:row>3</xdr:row>
      <xdr:rowOff>45322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3471072" y="272143"/>
          <a:ext cx="5589567" cy="576000"/>
        </a:xfrm>
        <a:prstGeom prst="rect">
          <a:avLst/>
        </a:prstGeom>
        <a:solidFill>
          <a:srgbClr val="C00000"/>
        </a:solidFill>
        <a:ln w="508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/>
            <a:t>!</a:t>
          </a:r>
          <a:r>
            <a:rPr kumimoji="1" lang="ja-JP" altLang="en-US" sz="1400" b="1"/>
            <a:t>ご注意ください</a:t>
          </a:r>
          <a:r>
            <a:rPr kumimoji="1" lang="en-US" altLang="ja-JP" sz="1400" b="1"/>
            <a:t>!</a:t>
          </a:r>
          <a:r>
            <a:rPr kumimoji="1" lang="ja-JP" altLang="en-US" sz="1400" b="1"/>
            <a:t>　</a:t>
          </a:r>
          <a:r>
            <a:rPr kumimoji="1" lang="ja-JP" altLang="en-US" sz="1100" b="1"/>
            <a:t>本ツールは価格表による概算価格を確認するもので、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製作可否を確認できるものではありません。別途、必ず製作可能かご確認ください</a:t>
          </a:r>
          <a:endParaRPr kumimoji="1" lang="en-US" altLang="ja-JP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155863</xdr:colOff>
      <xdr:row>1</xdr:row>
      <xdr:rowOff>116032</xdr:rowOff>
    </xdr:from>
    <xdr:to>
      <xdr:col>38</xdr:col>
      <xdr:colOff>96249</xdr:colOff>
      <xdr:row>3</xdr:row>
      <xdr:rowOff>59393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99136" y="323850"/>
          <a:ext cx="1602930" cy="532179"/>
        </a:xfrm>
        <a:prstGeom prst="rect">
          <a:avLst/>
        </a:prstGeom>
      </xdr:spPr>
    </xdr:pic>
    <xdr:clientData/>
  </xdr:twoCellAnchor>
  <xdr:twoCellAnchor>
    <xdr:from>
      <xdr:col>33</xdr:col>
      <xdr:colOff>501239</xdr:colOff>
      <xdr:row>1</xdr:row>
      <xdr:rowOff>155864</xdr:rowOff>
    </xdr:from>
    <xdr:to>
      <xdr:col>35</xdr:col>
      <xdr:colOff>674417</xdr:colOff>
      <xdr:row>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1369648" y="363682"/>
          <a:ext cx="1835724" cy="432954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22/12</a:t>
          </a:r>
          <a:r>
            <a:rPr kumimoji="1" lang="ja-JP" altLang="en-US" sz="2000"/>
            <a:t>暫定版</a:t>
          </a:r>
          <a:endParaRPr kumimoji="1" lang="en-US" altLang="ja-JP" sz="2000"/>
        </a:p>
      </xdr:txBody>
    </xdr:sp>
    <xdr:clientData/>
  </xdr:twoCellAnchor>
  <xdr:twoCellAnchor>
    <xdr:from>
      <xdr:col>24</xdr:col>
      <xdr:colOff>86590</xdr:colOff>
      <xdr:row>1</xdr:row>
      <xdr:rowOff>86591</xdr:rowOff>
    </xdr:from>
    <xdr:to>
      <xdr:col>33</xdr:col>
      <xdr:colOff>394112</xdr:colOff>
      <xdr:row>4</xdr:row>
      <xdr:rowOff>4500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5672954" y="294409"/>
          <a:ext cx="5589567" cy="576000"/>
        </a:xfrm>
        <a:prstGeom prst="rect">
          <a:avLst/>
        </a:prstGeom>
        <a:solidFill>
          <a:srgbClr val="C00000"/>
        </a:solidFill>
        <a:ln w="508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/>
            <a:t>!</a:t>
          </a:r>
          <a:r>
            <a:rPr kumimoji="1" lang="ja-JP" altLang="en-US" sz="1400" b="1"/>
            <a:t>ご注意ください</a:t>
          </a:r>
          <a:r>
            <a:rPr kumimoji="1" lang="en-US" altLang="ja-JP" sz="1400" b="1"/>
            <a:t>!</a:t>
          </a:r>
          <a:r>
            <a:rPr kumimoji="1" lang="ja-JP" altLang="en-US" sz="1400" b="1"/>
            <a:t>　</a:t>
          </a:r>
          <a:r>
            <a:rPr kumimoji="1" lang="ja-JP" altLang="en-US" sz="1100" b="1"/>
            <a:t>本ツールは価格表による概算価格を確認するもので、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製作可否を確認できるものではありません。別途、必ず製作可能かご確認ください</a:t>
          </a:r>
          <a:endParaRPr kumimoji="1" lang="en-US" altLang="ja-JP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311728</xdr:colOff>
      <xdr:row>1</xdr:row>
      <xdr:rowOff>116032</xdr:rowOff>
    </xdr:from>
    <xdr:to>
      <xdr:col>36</xdr:col>
      <xdr:colOff>138801</xdr:colOff>
      <xdr:row>3</xdr:row>
      <xdr:rowOff>59393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4228" y="323850"/>
          <a:ext cx="1576210" cy="532179"/>
        </a:xfrm>
        <a:prstGeom prst="rect">
          <a:avLst/>
        </a:prstGeom>
      </xdr:spPr>
    </xdr:pic>
    <xdr:clientData/>
  </xdr:twoCellAnchor>
  <xdr:twoCellAnchor>
    <xdr:from>
      <xdr:col>31</xdr:col>
      <xdr:colOff>173182</xdr:colOff>
      <xdr:row>1</xdr:row>
      <xdr:rowOff>155864</xdr:rowOff>
    </xdr:from>
    <xdr:to>
      <xdr:col>32</xdr:col>
      <xdr:colOff>987133</xdr:colOff>
      <xdr:row>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8669000" y="363682"/>
          <a:ext cx="1835724" cy="432954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22/12</a:t>
          </a:r>
          <a:r>
            <a:rPr kumimoji="1" lang="ja-JP" altLang="en-US" sz="2000"/>
            <a:t>暫定版</a:t>
          </a:r>
          <a:endParaRPr kumimoji="1" lang="en-US" altLang="ja-JP" sz="2000"/>
        </a:p>
      </xdr:txBody>
    </xdr:sp>
    <xdr:clientData/>
  </xdr:twoCellAnchor>
  <xdr:twoCellAnchor>
    <xdr:from>
      <xdr:col>19</xdr:col>
      <xdr:colOff>738188</xdr:colOff>
      <xdr:row>1</xdr:row>
      <xdr:rowOff>95249</xdr:rowOff>
    </xdr:from>
    <xdr:to>
      <xdr:col>31</xdr:col>
      <xdr:colOff>65068</xdr:colOff>
      <xdr:row>4</xdr:row>
      <xdr:rowOff>4499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0297824" y="303067"/>
          <a:ext cx="5596062" cy="567341"/>
        </a:xfrm>
        <a:prstGeom prst="rect">
          <a:avLst/>
        </a:prstGeom>
        <a:solidFill>
          <a:srgbClr val="C00000"/>
        </a:solidFill>
        <a:ln w="508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/>
            <a:t>!</a:t>
          </a:r>
          <a:r>
            <a:rPr kumimoji="1" lang="ja-JP" altLang="en-US" sz="1400" b="1"/>
            <a:t>ご注意ください</a:t>
          </a:r>
          <a:r>
            <a:rPr kumimoji="1" lang="en-US" altLang="ja-JP" sz="1400" b="1"/>
            <a:t>!</a:t>
          </a:r>
          <a:r>
            <a:rPr kumimoji="1" lang="ja-JP" altLang="en-US" sz="1400" b="1"/>
            <a:t>　</a:t>
          </a:r>
          <a:r>
            <a:rPr kumimoji="1" lang="ja-JP" altLang="en-US" sz="1100" b="1"/>
            <a:t>本ツールは価格表による概算価格を確認するもので、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製作可否を確認できるものではありません。別途、必ず製作可能かご確認ください</a:t>
          </a:r>
          <a:endParaRPr kumimoji="1" lang="en-US" altLang="ja-JP" sz="11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91"/>
  <sheetViews>
    <sheetView showGridLines="0" tabSelected="1" topLeftCell="D10" zoomScale="55" zoomScaleNormal="55" zoomScaleSheetLayoutView="55" workbookViewId="0">
      <selection activeCell="M77" sqref="M77"/>
    </sheetView>
  </sheetViews>
  <sheetFormatPr defaultColWidth="9" defaultRowHeight="15.75" outlineLevelCol="1" x14ac:dyDescent="0.4"/>
  <cols>
    <col min="1" max="1" width="9" style="3" hidden="1" customWidth="1" outlineLevel="1"/>
    <col min="2" max="2" width="5.75" style="3" hidden="1" customWidth="1" outlineLevel="1"/>
    <col min="3" max="3" width="18.125" style="3" hidden="1" customWidth="1" outlineLevel="1"/>
    <col min="4" max="4" width="6.5" style="3" customWidth="1" collapsed="1"/>
    <col min="5" max="5" width="2.375" style="3" customWidth="1"/>
    <col min="6" max="6" width="9.75" style="3" customWidth="1"/>
    <col min="7" max="7" width="11.875" style="3" customWidth="1"/>
    <col min="8" max="9" width="5.875" style="3" customWidth="1"/>
    <col min="10" max="13" width="11" style="3" customWidth="1"/>
    <col min="14" max="15" width="2.125" style="3" customWidth="1"/>
    <col min="16" max="16" width="5.875" style="3" customWidth="1"/>
    <col min="17" max="17" width="9.75" style="3" customWidth="1"/>
    <col min="18" max="18" width="11.875" style="3" customWidth="1"/>
    <col min="19" max="20" width="5.875" style="3" customWidth="1"/>
    <col min="21" max="24" width="11" style="3" customWidth="1"/>
    <col min="25" max="27" width="4.125" style="3" customWidth="1"/>
    <col min="28" max="28" width="11.5" style="3" customWidth="1"/>
    <col min="29" max="29" width="11.875" style="3" customWidth="1"/>
    <col min="30" max="31" width="5.875" style="3" customWidth="1"/>
    <col min="32" max="35" width="11" style="3" customWidth="1"/>
    <col min="36" max="36" width="3.625" style="3" customWidth="1"/>
    <col min="37" max="40" width="9" style="3" customWidth="1"/>
    <col min="41" max="44" width="9" style="3" hidden="1" customWidth="1" outlineLevel="1"/>
    <col min="45" max="45" width="4.375" style="3" hidden="1" customWidth="1" outlineLevel="1"/>
    <col min="46" max="46" width="6.375" style="3" hidden="1" customWidth="1" outlineLevel="1"/>
    <col min="47" max="47" width="7.625" style="3" hidden="1" customWidth="1" outlineLevel="1"/>
    <col min="48" max="48" width="9.875" style="3" hidden="1" customWidth="1" outlineLevel="1"/>
    <col min="49" max="49" width="19.375" style="3" hidden="1" customWidth="1" outlineLevel="1"/>
    <col min="50" max="50" width="8.375" style="3" hidden="1" customWidth="1" outlineLevel="1"/>
    <col min="51" max="51" width="3.875" style="3" hidden="1" customWidth="1" outlineLevel="1"/>
    <col min="52" max="52" width="11.375" style="3" hidden="1" customWidth="1" outlineLevel="1"/>
    <col min="53" max="55" width="13.375" style="3" hidden="1" customWidth="1" outlineLevel="1"/>
    <col min="56" max="56" width="4.375" style="3" hidden="1" customWidth="1" outlineLevel="1"/>
    <col min="57" max="58" width="6.375" style="3" hidden="1" customWidth="1" outlineLevel="1"/>
    <col min="59" max="59" width="8.375" style="3" hidden="1" customWidth="1" outlineLevel="1"/>
    <col min="60" max="60" width="21.875" style="3" hidden="1" customWidth="1" outlineLevel="1"/>
    <col min="61" max="61" width="3.375" style="3" hidden="1" customWidth="1" outlineLevel="1"/>
    <col min="62" max="62" width="14" style="3" hidden="1" customWidth="1" outlineLevel="1"/>
    <col min="63" max="63" width="11.375" style="3" hidden="1" customWidth="1" outlineLevel="1"/>
    <col min="64" max="66" width="13.375" style="3" hidden="1" customWidth="1" outlineLevel="1"/>
    <col min="67" max="67" width="4.375" style="3" hidden="1" customWidth="1" outlineLevel="1"/>
    <col min="68" max="69" width="6.375" style="3" hidden="1" customWidth="1" outlineLevel="1"/>
    <col min="70" max="70" width="13.625" style="3" hidden="1" customWidth="1" outlineLevel="1"/>
    <col min="71" max="71" width="21.875" style="3" hidden="1" customWidth="1" outlineLevel="1"/>
    <col min="72" max="72" width="8.25" style="3" hidden="1" customWidth="1" outlineLevel="1"/>
    <col min="73" max="73" width="3.875" style="3" hidden="1" customWidth="1" outlineLevel="1"/>
    <col min="74" max="74" width="11.375" style="3" hidden="1" customWidth="1" outlineLevel="1"/>
    <col min="75" max="77" width="13.375" style="3" hidden="1" customWidth="1" outlineLevel="1"/>
    <col min="78" max="84" width="9" style="3" hidden="1" customWidth="1" outlineLevel="1"/>
    <col min="85" max="85" width="9" style="3" collapsed="1"/>
    <col min="86" max="16384" width="9" style="3"/>
  </cols>
  <sheetData>
    <row r="1" spans="1:36" ht="115.5" customHeight="1" x14ac:dyDescent="0.4"/>
    <row r="2" spans="1:36" ht="13.5" customHeight="1" x14ac:dyDescent="0.35">
      <c r="A2" s="3" t="s">
        <v>122</v>
      </c>
      <c r="L2" s="69"/>
    </row>
    <row r="3" spans="1:36" ht="33" x14ac:dyDescent="0.4">
      <c r="A3" s="3" t="s">
        <v>60</v>
      </c>
      <c r="F3" s="70" t="s">
        <v>128</v>
      </c>
      <c r="H3" s="50"/>
      <c r="L3" s="50"/>
    </row>
    <row r="4" spans="1:36" ht="6" customHeight="1" x14ac:dyDescent="0.4"/>
    <row r="5" spans="1:36" ht="6" customHeight="1" x14ac:dyDescent="0.4"/>
    <row r="6" spans="1:36" ht="20.25" thickBot="1" x14ac:dyDescent="0.45">
      <c r="E6" s="119"/>
      <c r="F6" s="120" t="s">
        <v>150</v>
      </c>
      <c r="G6" s="121"/>
      <c r="H6" s="121"/>
      <c r="I6" s="122"/>
      <c r="J6" s="123" t="s">
        <v>151</v>
      </c>
      <c r="K6" s="122"/>
      <c r="L6" s="122"/>
      <c r="M6" s="122"/>
      <c r="N6" s="122"/>
      <c r="O6" s="122"/>
      <c r="P6" s="120"/>
      <c r="Q6" s="120" t="s">
        <v>156</v>
      </c>
      <c r="R6" s="121"/>
      <c r="S6" s="121"/>
      <c r="T6" s="119"/>
      <c r="U6" s="119"/>
      <c r="V6" s="124" t="s">
        <v>152</v>
      </c>
      <c r="W6" s="125"/>
      <c r="X6" s="124" t="s">
        <v>153</v>
      </c>
      <c r="Y6" s="119"/>
      <c r="Z6" s="119"/>
      <c r="AA6" s="119"/>
      <c r="AB6" s="124" t="s">
        <v>154</v>
      </c>
      <c r="AC6" s="119"/>
      <c r="AD6" s="124" t="s">
        <v>155</v>
      </c>
      <c r="AE6" s="119"/>
      <c r="AF6" s="125"/>
      <c r="AG6" s="119"/>
      <c r="AH6" s="119"/>
      <c r="AI6" s="119"/>
      <c r="AJ6" s="119"/>
    </row>
    <row r="7" spans="1:36" ht="38.25" customHeight="1" thickBot="1" x14ac:dyDescent="0.45">
      <c r="E7" s="119"/>
      <c r="F7" s="440" t="s">
        <v>60</v>
      </c>
      <c r="G7" s="441"/>
      <c r="H7" s="119"/>
      <c r="I7" s="127" t="s">
        <v>40</v>
      </c>
      <c r="J7" s="209">
        <v>1200</v>
      </c>
      <c r="K7" s="126" t="s">
        <v>225</v>
      </c>
      <c r="L7" s="209">
        <v>1200</v>
      </c>
      <c r="M7" s="442" t="s">
        <v>157</v>
      </c>
      <c r="N7" s="443"/>
      <c r="O7" s="145"/>
      <c r="P7" s="144"/>
      <c r="Q7" s="313">
        <v>1.44</v>
      </c>
      <c r="R7" s="118" t="s">
        <v>149</v>
      </c>
      <c r="S7" s="143" t="s">
        <v>263</v>
      </c>
      <c r="T7" s="119"/>
      <c r="U7" s="119"/>
      <c r="V7" s="208">
        <v>100</v>
      </c>
      <c r="W7" s="207" t="s">
        <v>147</v>
      </c>
      <c r="X7" s="209"/>
      <c r="Y7" s="207" t="s">
        <v>148</v>
      </c>
      <c r="Z7" s="207"/>
      <c r="AA7" s="119"/>
      <c r="AB7" s="209"/>
      <c r="AC7" s="207" t="s">
        <v>148</v>
      </c>
      <c r="AD7" s="444"/>
      <c r="AE7" s="445"/>
      <c r="AF7" s="207" t="s">
        <v>148</v>
      </c>
      <c r="AG7" s="119"/>
      <c r="AH7" s="119"/>
      <c r="AI7" s="119"/>
      <c r="AJ7" s="119"/>
    </row>
    <row r="8" spans="1:36" ht="12" customHeight="1" x14ac:dyDescent="0.4"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5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1:36" ht="7.5" customHeight="1" x14ac:dyDescent="0.4">
      <c r="AB9" s="409" t="s">
        <v>134</v>
      </c>
      <c r="AH9" s="409" t="s">
        <v>134</v>
      </c>
    </row>
    <row r="10" spans="1:36" ht="7.5" customHeight="1" x14ac:dyDescent="0.4">
      <c r="AB10" s="409"/>
      <c r="AH10" s="409"/>
    </row>
    <row r="11" spans="1:36" ht="9.75" customHeight="1" thickBot="1" x14ac:dyDescent="0.45">
      <c r="AB11" s="410"/>
      <c r="AH11" s="410"/>
    </row>
    <row r="12" spans="1:36" ht="24" customHeight="1" x14ac:dyDescent="0.4">
      <c r="F12" s="411"/>
      <c r="G12" s="412"/>
      <c r="H12" s="412"/>
      <c r="I12" s="412"/>
      <c r="J12" s="412"/>
      <c r="K12" s="412"/>
      <c r="L12" s="415"/>
      <c r="M12" s="411" t="s">
        <v>101</v>
      </c>
      <c r="N12" s="412"/>
      <c r="O12" s="412"/>
      <c r="P12" s="415"/>
      <c r="Q12" s="417" t="s">
        <v>160</v>
      </c>
      <c r="R12" s="418"/>
      <c r="S12" s="421" t="s">
        <v>102</v>
      </c>
      <c r="T12" s="422"/>
      <c r="U12" s="423"/>
      <c r="V12" s="427" t="s">
        <v>96</v>
      </c>
      <c r="W12" s="428"/>
      <c r="X12" s="435" t="s">
        <v>95</v>
      </c>
      <c r="Y12" s="436"/>
      <c r="Z12" s="436"/>
      <c r="AA12" s="436"/>
      <c r="AB12" s="323"/>
      <c r="AC12" s="130"/>
      <c r="AD12" s="429" t="s">
        <v>99</v>
      </c>
      <c r="AE12" s="430"/>
      <c r="AF12" s="431"/>
      <c r="AG12" s="432" t="s">
        <v>100</v>
      </c>
      <c r="AH12" s="432"/>
    </row>
    <row r="13" spans="1:36" ht="24" customHeight="1" x14ac:dyDescent="0.4">
      <c r="A13" s="3" t="s">
        <v>196</v>
      </c>
      <c r="B13" s="3" t="s">
        <v>195</v>
      </c>
      <c r="F13" s="413"/>
      <c r="G13" s="414"/>
      <c r="H13" s="414"/>
      <c r="I13" s="414"/>
      <c r="J13" s="414"/>
      <c r="K13" s="414"/>
      <c r="L13" s="416"/>
      <c r="M13" s="413"/>
      <c r="N13" s="414"/>
      <c r="O13" s="414"/>
      <c r="P13" s="416"/>
      <c r="Q13" s="419"/>
      <c r="R13" s="420"/>
      <c r="S13" s="424"/>
      <c r="T13" s="425"/>
      <c r="U13" s="426"/>
      <c r="V13" s="427"/>
      <c r="W13" s="428"/>
      <c r="X13" s="437"/>
      <c r="Y13" s="425"/>
      <c r="Z13" s="425"/>
      <c r="AA13" s="425"/>
      <c r="AB13" s="324" t="s">
        <v>273</v>
      </c>
      <c r="AC13" s="130"/>
      <c r="AD13" s="433" t="s">
        <v>97</v>
      </c>
      <c r="AE13" s="434"/>
      <c r="AF13" s="131" t="s">
        <v>96</v>
      </c>
      <c r="AG13" s="132" t="s">
        <v>98</v>
      </c>
      <c r="AH13" s="131" t="s">
        <v>96</v>
      </c>
    </row>
    <row r="14" spans="1:36" ht="28.5" customHeight="1" x14ac:dyDescent="0.4">
      <c r="A14" s="3" t="s">
        <v>264</v>
      </c>
      <c r="B14" s="3" t="s">
        <v>265</v>
      </c>
      <c r="C14" s="3" t="s">
        <v>71</v>
      </c>
      <c r="F14" s="446" t="s">
        <v>83</v>
      </c>
      <c r="G14" s="447"/>
      <c r="H14" s="458" t="s">
        <v>103</v>
      </c>
      <c r="I14" s="459"/>
      <c r="J14" s="459"/>
      <c r="K14" s="459"/>
      <c r="L14" s="459"/>
      <c r="M14" s="460">
        <v>44700</v>
      </c>
      <c r="N14" s="460"/>
      <c r="O14" s="460"/>
      <c r="P14" s="460"/>
      <c r="Q14" s="460">
        <v>44700</v>
      </c>
      <c r="R14" s="460"/>
      <c r="S14" s="461">
        <v>44700</v>
      </c>
      <c r="T14" s="461"/>
      <c r="U14" s="461"/>
      <c r="V14" s="461">
        <v>15000</v>
      </c>
      <c r="W14" s="462"/>
      <c r="X14" s="403">
        <v>29700</v>
      </c>
      <c r="Y14" s="404"/>
      <c r="Z14" s="404"/>
      <c r="AA14" s="404"/>
      <c r="AB14" s="325">
        <v>0.66442953020134232</v>
      </c>
      <c r="AC14" s="130"/>
      <c r="AD14" s="463" t="s">
        <v>266</v>
      </c>
      <c r="AE14" s="464"/>
      <c r="AF14" s="133" t="s">
        <v>78</v>
      </c>
      <c r="AG14" s="134" t="s">
        <v>267</v>
      </c>
      <c r="AH14" s="135">
        <v>15000</v>
      </c>
    </row>
    <row r="15" spans="1:36" ht="28.5" customHeight="1" x14ac:dyDescent="0.4">
      <c r="A15" s="3" t="s">
        <v>264</v>
      </c>
      <c r="B15" s="3" t="s">
        <v>265</v>
      </c>
      <c r="C15" s="3" t="s">
        <v>71</v>
      </c>
      <c r="F15" s="446"/>
      <c r="G15" s="447"/>
      <c r="H15" s="465" t="s">
        <v>88</v>
      </c>
      <c r="I15" s="466"/>
      <c r="J15" s="466"/>
      <c r="K15" s="466"/>
      <c r="L15" s="466"/>
      <c r="M15" s="467">
        <v>47600</v>
      </c>
      <c r="N15" s="467"/>
      <c r="O15" s="467"/>
      <c r="P15" s="467"/>
      <c r="Q15" s="467">
        <v>47600</v>
      </c>
      <c r="R15" s="467"/>
      <c r="S15" s="468">
        <v>47600</v>
      </c>
      <c r="T15" s="468"/>
      <c r="U15" s="468"/>
      <c r="V15" s="468">
        <v>15000</v>
      </c>
      <c r="W15" s="469"/>
      <c r="X15" s="405">
        <v>32600</v>
      </c>
      <c r="Y15" s="406"/>
      <c r="Z15" s="406"/>
      <c r="AA15" s="406"/>
      <c r="AB15" s="326">
        <v>0.68487394957983194</v>
      </c>
      <c r="AC15" s="130"/>
      <c r="AD15" s="438" t="s">
        <v>266</v>
      </c>
      <c r="AE15" s="439"/>
      <c r="AF15" s="136" t="s">
        <v>78</v>
      </c>
      <c r="AG15" s="137" t="s">
        <v>267</v>
      </c>
      <c r="AH15" s="136">
        <v>15000</v>
      </c>
    </row>
    <row r="16" spans="1:36" ht="28.5" customHeight="1" x14ac:dyDescent="0.4">
      <c r="A16" s="3" t="s">
        <v>264</v>
      </c>
      <c r="B16" s="3" t="s">
        <v>265</v>
      </c>
      <c r="C16" s="3" t="s">
        <v>71</v>
      </c>
      <c r="F16" s="446"/>
      <c r="G16" s="447"/>
      <c r="H16" s="453" t="s">
        <v>89</v>
      </c>
      <c r="I16" s="454"/>
      <c r="J16" s="454"/>
      <c r="K16" s="454"/>
      <c r="L16" s="454"/>
      <c r="M16" s="455">
        <v>58700</v>
      </c>
      <c r="N16" s="455"/>
      <c r="O16" s="455"/>
      <c r="P16" s="455"/>
      <c r="Q16" s="455">
        <v>58700</v>
      </c>
      <c r="R16" s="455"/>
      <c r="S16" s="456">
        <v>58700</v>
      </c>
      <c r="T16" s="456"/>
      <c r="U16" s="456"/>
      <c r="V16" s="456">
        <v>15000</v>
      </c>
      <c r="W16" s="457"/>
      <c r="X16" s="407">
        <v>43700</v>
      </c>
      <c r="Y16" s="408"/>
      <c r="Z16" s="408"/>
      <c r="AA16" s="408"/>
      <c r="AB16" s="327">
        <v>0.74446337308347532</v>
      </c>
      <c r="AC16" s="130"/>
      <c r="AD16" s="433" t="s">
        <v>266</v>
      </c>
      <c r="AE16" s="434"/>
      <c r="AF16" s="138" t="s">
        <v>78</v>
      </c>
      <c r="AG16" s="132" t="s">
        <v>267</v>
      </c>
      <c r="AH16" s="139">
        <v>15000</v>
      </c>
    </row>
    <row r="17" spans="1:34" ht="28.5" customHeight="1" x14ac:dyDescent="0.4">
      <c r="A17" s="3" t="s">
        <v>264</v>
      </c>
      <c r="B17" s="3" t="s">
        <v>265</v>
      </c>
      <c r="C17" s="3" t="s">
        <v>71</v>
      </c>
      <c r="F17" s="446" t="s">
        <v>84</v>
      </c>
      <c r="G17" s="447"/>
      <c r="H17" s="448" t="s">
        <v>90</v>
      </c>
      <c r="I17" s="446"/>
      <c r="J17" s="446"/>
      <c r="K17" s="446"/>
      <c r="L17" s="446"/>
      <c r="M17" s="449">
        <v>75800</v>
      </c>
      <c r="N17" s="449"/>
      <c r="O17" s="449"/>
      <c r="P17" s="449"/>
      <c r="Q17" s="449">
        <v>75800</v>
      </c>
      <c r="R17" s="449"/>
      <c r="S17" s="450">
        <v>75800</v>
      </c>
      <c r="T17" s="450"/>
      <c r="U17" s="450"/>
      <c r="V17" s="450">
        <v>15000</v>
      </c>
      <c r="W17" s="451"/>
      <c r="X17" s="401">
        <v>60800</v>
      </c>
      <c r="Y17" s="402"/>
      <c r="Z17" s="402"/>
      <c r="AA17" s="402"/>
      <c r="AB17" s="328">
        <v>0.80211081794195249</v>
      </c>
      <c r="AC17" s="130"/>
      <c r="AD17" s="447" t="s">
        <v>266</v>
      </c>
      <c r="AE17" s="452"/>
      <c r="AF17" s="140" t="s">
        <v>78</v>
      </c>
      <c r="AG17" s="134" t="s">
        <v>267</v>
      </c>
      <c r="AH17" s="135">
        <v>15000</v>
      </c>
    </row>
    <row r="18" spans="1:34" ht="28.5" customHeight="1" x14ac:dyDescent="0.4">
      <c r="A18" s="3" t="s">
        <v>264</v>
      </c>
      <c r="B18" s="3" t="s">
        <v>265</v>
      </c>
      <c r="C18" s="3" t="s">
        <v>70</v>
      </c>
      <c r="F18" s="446" t="s">
        <v>85</v>
      </c>
      <c r="G18" s="447"/>
      <c r="H18" s="458" t="s">
        <v>104</v>
      </c>
      <c r="I18" s="459"/>
      <c r="J18" s="459"/>
      <c r="K18" s="459"/>
      <c r="L18" s="459"/>
      <c r="M18" s="460">
        <v>58900</v>
      </c>
      <c r="N18" s="460"/>
      <c r="O18" s="460"/>
      <c r="P18" s="460"/>
      <c r="Q18" s="460">
        <v>58900</v>
      </c>
      <c r="R18" s="460"/>
      <c r="S18" s="461">
        <v>58900</v>
      </c>
      <c r="T18" s="461"/>
      <c r="U18" s="461"/>
      <c r="V18" s="461">
        <v>20000</v>
      </c>
      <c r="W18" s="462"/>
      <c r="X18" s="403">
        <v>38900</v>
      </c>
      <c r="Y18" s="404"/>
      <c r="Z18" s="404"/>
      <c r="AA18" s="404"/>
      <c r="AB18" s="325">
        <v>0.6604414261460102</v>
      </c>
      <c r="AC18" s="130"/>
      <c r="AD18" s="463" t="s">
        <v>266</v>
      </c>
      <c r="AE18" s="464"/>
      <c r="AF18" s="135" t="s">
        <v>78</v>
      </c>
      <c r="AG18" s="134" t="s">
        <v>268</v>
      </c>
      <c r="AH18" s="135">
        <v>20000</v>
      </c>
    </row>
    <row r="19" spans="1:34" ht="28.5" customHeight="1" x14ac:dyDescent="0.4">
      <c r="A19" s="3" t="s">
        <v>264</v>
      </c>
      <c r="B19" s="3" t="s">
        <v>265</v>
      </c>
      <c r="C19" s="3" t="s">
        <v>70</v>
      </c>
      <c r="F19" s="446"/>
      <c r="G19" s="447"/>
      <c r="H19" s="465" t="s">
        <v>91</v>
      </c>
      <c r="I19" s="466"/>
      <c r="J19" s="466"/>
      <c r="K19" s="466"/>
      <c r="L19" s="466"/>
      <c r="M19" s="467">
        <v>74600</v>
      </c>
      <c r="N19" s="467"/>
      <c r="O19" s="467"/>
      <c r="P19" s="467"/>
      <c r="Q19" s="467">
        <v>74600</v>
      </c>
      <c r="R19" s="467"/>
      <c r="S19" s="468">
        <v>74600</v>
      </c>
      <c r="T19" s="468"/>
      <c r="U19" s="468"/>
      <c r="V19" s="468">
        <v>20000</v>
      </c>
      <c r="W19" s="469"/>
      <c r="X19" s="405">
        <v>54600</v>
      </c>
      <c r="Y19" s="406"/>
      <c r="Z19" s="406"/>
      <c r="AA19" s="406"/>
      <c r="AB19" s="326">
        <v>0.73190348525469173</v>
      </c>
      <c r="AC19" s="130"/>
      <c r="AD19" s="438" t="s">
        <v>266</v>
      </c>
      <c r="AE19" s="439"/>
      <c r="AF19" s="136" t="s">
        <v>78</v>
      </c>
      <c r="AG19" s="137" t="s">
        <v>268</v>
      </c>
      <c r="AH19" s="136">
        <v>20000</v>
      </c>
    </row>
    <row r="20" spans="1:34" ht="28.5" customHeight="1" x14ac:dyDescent="0.4">
      <c r="A20" s="3" t="s">
        <v>264</v>
      </c>
      <c r="B20" s="3" t="s">
        <v>265</v>
      </c>
      <c r="C20" s="3" t="s">
        <v>70</v>
      </c>
      <c r="F20" s="446"/>
      <c r="G20" s="447"/>
      <c r="H20" s="465" t="s">
        <v>92</v>
      </c>
      <c r="I20" s="466"/>
      <c r="J20" s="466"/>
      <c r="K20" s="466"/>
      <c r="L20" s="466"/>
      <c r="M20" s="467">
        <v>72900</v>
      </c>
      <c r="N20" s="467"/>
      <c r="O20" s="467"/>
      <c r="P20" s="467"/>
      <c r="Q20" s="467">
        <v>72900</v>
      </c>
      <c r="R20" s="467"/>
      <c r="S20" s="468">
        <v>72900</v>
      </c>
      <c r="T20" s="468"/>
      <c r="U20" s="468"/>
      <c r="V20" s="468">
        <v>20000</v>
      </c>
      <c r="W20" s="469"/>
      <c r="X20" s="405">
        <v>52900</v>
      </c>
      <c r="Y20" s="406"/>
      <c r="Z20" s="406"/>
      <c r="AA20" s="406"/>
      <c r="AB20" s="326">
        <v>0.72565157750342935</v>
      </c>
      <c r="AC20" s="130"/>
      <c r="AD20" s="438" t="s">
        <v>266</v>
      </c>
      <c r="AE20" s="439"/>
      <c r="AF20" s="136" t="s">
        <v>78</v>
      </c>
      <c r="AG20" s="137" t="s">
        <v>268</v>
      </c>
      <c r="AH20" s="136">
        <v>20000</v>
      </c>
    </row>
    <row r="21" spans="1:34" ht="28.5" customHeight="1" x14ac:dyDescent="0.4">
      <c r="A21" s="3" t="s">
        <v>264</v>
      </c>
      <c r="B21" s="3" t="s">
        <v>265</v>
      </c>
      <c r="C21" s="3" t="s">
        <v>70</v>
      </c>
      <c r="F21" s="446"/>
      <c r="G21" s="447"/>
      <c r="H21" s="453" t="s">
        <v>93</v>
      </c>
      <c r="I21" s="454"/>
      <c r="J21" s="454"/>
      <c r="K21" s="454"/>
      <c r="L21" s="454"/>
      <c r="M21" s="455">
        <v>99200</v>
      </c>
      <c r="N21" s="455"/>
      <c r="O21" s="455"/>
      <c r="P21" s="455"/>
      <c r="Q21" s="455">
        <v>99200</v>
      </c>
      <c r="R21" s="455"/>
      <c r="S21" s="456">
        <v>99200</v>
      </c>
      <c r="T21" s="456"/>
      <c r="U21" s="456"/>
      <c r="V21" s="456">
        <v>20000</v>
      </c>
      <c r="W21" s="457"/>
      <c r="X21" s="407">
        <v>79200</v>
      </c>
      <c r="Y21" s="408"/>
      <c r="Z21" s="408"/>
      <c r="AA21" s="408"/>
      <c r="AB21" s="327">
        <v>0.79838709677419351</v>
      </c>
      <c r="AC21" s="130"/>
      <c r="AD21" s="433" t="s">
        <v>266</v>
      </c>
      <c r="AE21" s="434"/>
      <c r="AF21" s="139" t="s">
        <v>78</v>
      </c>
      <c r="AG21" s="132" t="s">
        <v>268</v>
      </c>
      <c r="AH21" s="139">
        <v>20000</v>
      </c>
    </row>
    <row r="22" spans="1:34" ht="28.5" customHeight="1" x14ac:dyDescent="0.4">
      <c r="A22" s="3" t="s">
        <v>264</v>
      </c>
      <c r="B22" s="3" t="s">
        <v>265</v>
      </c>
      <c r="C22" s="3" t="s">
        <v>69</v>
      </c>
      <c r="F22" s="446" t="s">
        <v>86</v>
      </c>
      <c r="G22" s="447"/>
      <c r="H22" s="458" t="s">
        <v>104</v>
      </c>
      <c r="I22" s="459"/>
      <c r="J22" s="459"/>
      <c r="K22" s="459"/>
      <c r="L22" s="459"/>
      <c r="M22" s="460">
        <v>70700</v>
      </c>
      <c r="N22" s="460"/>
      <c r="O22" s="460"/>
      <c r="P22" s="460"/>
      <c r="Q22" s="460">
        <v>70700</v>
      </c>
      <c r="R22" s="460"/>
      <c r="S22" s="461">
        <v>70700</v>
      </c>
      <c r="T22" s="461"/>
      <c r="U22" s="461"/>
      <c r="V22" s="461">
        <v>30000</v>
      </c>
      <c r="W22" s="462"/>
      <c r="X22" s="403">
        <v>40700</v>
      </c>
      <c r="Y22" s="404"/>
      <c r="Z22" s="404"/>
      <c r="AA22" s="404"/>
      <c r="AB22" s="325">
        <v>0.57567185289957568</v>
      </c>
      <c r="AC22" s="130"/>
      <c r="AD22" s="463" t="s">
        <v>269</v>
      </c>
      <c r="AE22" s="464"/>
      <c r="AF22" s="135">
        <v>30000</v>
      </c>
      <c r="AG22" s="134" t="s">
        <v>268</v>
      </c>
      <c r="AH22" s="135">
        <v>20000</v>
      </c>
    </row>
    <row r="23" spans="1:34" ht="28.5" customHeight="1" x14ac:dyDescent="0.4">
      <c r="A23" s="3" t="s">
        <v>264</v>
      </c>
      <c r="B23" s="3" t="s">
        <v>265</v>
      </c>
      <c r="C23" s="3" t="s">
        <v>69</v>
      </c>
      <c r="F23" s="446"/>
      <c r="G23" s="447"/>
      <c r="H23" s="465" t="s">
        <v>91</v>
      </c>
      <c r="I23" s="466"/>
      <c r="J23" s="466"/>
      <c r="K23" s="466"/>
      <c r="L23" s="466"/>
      <c r="M23" s="467">
        <v>79800</v>
      </c>
      <c r="N23" s="467"/>
      <c r="O23" s="467"/>
      <c r="P23" s="467"/>
      <c r="Q23" s="467">
        <v>79800</v>
      </c>
      <c r="R23" s="467"/>
      <c r="S23" s="468">
        <v>79800</v>
      </c>
      <c r="T23" s="468"/>
      <c r="U23" s="468"/>
      <c r="V23" s="468">
        <v>30000</v>
      </c>
      <c r="W23" s="469"/>
      <c r="X23" s="405">
        <v>49800</v>
      </c>
      <c r="Y23" s="406"/>
      <c r="Z23" s="406"/>
      <c r="AA23" s="406"/>
      <c r="AB23" s="326">
        <v>0.62406015037593987</v>
      </c>
      <c r="AC23" s="130"/>
      <c r="AD23" s="438" t="s">
        <v>269</v>
      </c>
      <c r="AE23" s="439"/>
      <c r="AF23" s="136">
        <v>30000</v>
      </c>
      <c r="AG23" s="137" t="s">
        <v>268</v>
      </c>
      <c r="AH23" s="136">
        <v>20000</v>
      </c>
    </row>
    <row r="24" spans="1:34" ht="28.5" customHeight="1" x14ac:dyDescent="0.4">
      <c r="A24" s="3" t="s">
        <v>264</v>
      </c>
      <c r="B24" s="3" t="s">
        <v>265</v>
      </c>
      <c r="C24" s="3" t="s">
        <v>69</v>
      </c>
      <c r="F24" s="446"/>
      <c r="G24" s="447"/>
      <c r="H24" s="465" t="s">
        <v>92</v>
      </c>
      <c r="I24" s="466"/>
      <c r="J24" s="466"/>
      <c r="K24" s="466"/>
      <c r="L24" s="466"/>
      <c r="M24" s="467">
        <v>79900</v>
      </c>
      <c r="N24" s="467"/>
      <c r="O24" s="467"/>
      <c r="P24" s="467"/>
      <c r="Q24" s="467">
        <v>79900</v>
      </c>
      <c r="R24" s="467"/>
      <c r="S24" s="468">
        <v>79900</v>
      </c>
      <c r="T24" s="468"/>
      <c r="U24" s="468"/>
      <c r="V24" s="468">
        <v>30000</v>
      </c>
      <c r="W24" s="469"/>
      <c r="X24" s="405">
        <v>49900</v>
      </c>
      <c r="Y24" s="406"/>
      <c r="Z24" s="406"/>
      <c r="AA24" s="406"/>
      <c r="AB24" s="326">
        <v>0.62453066332916141</v>
      </c>
      <c r="AC24" s="130"/>
      <c r="AD24" s="438" t="s">
        <v>269</v>
      </c>
      <c r="AE24" s="439"/>
      <c r="AF24" s="136">
        <v>30000</v>
      </c>
      <c r="AG24" s="137" t="s">
        <v>268</v>
      </c>
      <c r="AH24" s="136">
        <v>20000</v>
      </c>
    </row>
    <row r="25" spans="1:34" ht="28.5" customHeight="1" x14ac:dyDescent="0.4">
      <c r="A25" s="3" t="s">
        <v>264</v>
      </c>
      <c r="B25" s="3" t="s">
        <v>265</v>
      </c>
      <c r="C25" s="3" t="s">
        <v>69</v>
      </c>
      <c r="F25" s="446"/>
      <c r="G25" s="447"/>
      <c r="H25" s="453" t="s">
        <v>94</v>
      </c>
      <c r="I25" s="454"/>
      <c r="J25" s="454"/>
      <c r="K25" s="454"/>
      <c r="L25" s="454"/>
      <c r="M25" s="455">
        <v>118700</v>
      </c>
      <c r="N25" s="455"/>
      <c r="O25" s="455"/>
      <c r="P25" s="455"/>
      <c r="Q25" s="455">
        <v>118700</v>
      </c>
      <c r="R25" s="455"/>
      <c r="S25" s="456">
        <v>118700</v>
      </c>
      <c r="T25" s="456"/>
      <c r="U25" s="456"/>
      <c r="V25" s="456">
        <v>30000</v>
      </c>
      <c r="W25" s="457"/>
      <c r="X25" s="407">
        <v>88700</v>
      </c>
      <c r="Y25" s="408"/>
      <c r="Z25" s="408"/>
      <c r="AA25" s="408"/>
      <c r="AB25" s="327">
        <v>0.74726200505475993</v>
      </c>
      <c r="AC25" s="130"/>
      <c r="AD25" s="433" t="s">
        <v>269</v>
      </c>
      <c r="AE25" s="434"/>
      <c r="AF25" s="139">
        <v>30000</v>
      </c>
      <c r="AG25" s="132" t="s">
        <v>268</v>
      </c>
      <c r="AH25" s="139">
        <v>20000</v>
      </c>
    </row>
    <row r="26" spans="1:34" ht="42" customHeight="1" x14ac:dyDescent="0.4">
      <c r="A26" s="3" t="s">
        <v>264</v>
      </c>
      <c r="B26" s="3" t="s">
        <v>265</v>
      </c>
      <c r="C26" s="3" t="s">
        <v>64</v>
      </c>
      <c r="F26" s="417" t="s">
        <v>247</v>
      </c>
      <c r="G26" s="484"/>
      <c r="H26" s="486" t="s">
        <v>248</v>
      </c>
      <c r="I26" s="487"/>
      <c r="J26" s="487"/>
      <c r="K26" s="487"/>
      <c r="L26" s="487"/>
      <c r="M26" s="460">
        <v>73200</v>
      </c>
      <c r="N26" s="460"/>
      <c r="O26" s="460"/>
      <c r="P26" s="460"/>
      <c r="Q26" s="460">
        <v>73200</v>
      </c>
      <c r="R26" s="460"/>
      <c r="S26" s="461">
        <v>73200</v>
      </c>
      <c r="T26" s="461"/>
      <c r="U26" s="461"/>
      <c r="V26" s="461">
        <v>36000</v>
      </c>
      <c r="W26" s="462"/>
      <c r="X26" s="403">
        <v>37200</v>
      </c>
      <c r="Y26" s="404"/>
      <c r="Z26" s="404"/>
      <c r="AA26" s="404"/>
      <c r="AB26" s="325">
        <v>0.50819672131147542</v>
      </c>
      <c r="AC26" s="130"/>
      <c r="AD26" s="463" t="s">
        <v>270</v>
      </c>
      <c r="AE26" s="464"/>
      <c r="AF26" s="135">
        <v>36000</v>
      </c>
      <c r="AG26" s="134" t="s">
        <v>268</v>
      </c>
      <c r="AH26" s="135">
        <v>20000</v>
      </c>
    </row>
    <row r="27" spans="1:34" ht="42" customHeight="1" thickBot="1" x14ac:dyDescent="0.45">
      <c r="A27" s="3" t="s">
        <v>264</v>
      </c>
      <c r="B27" s="3" t="s">
        <v>265</v>
      </c>
      <c r="C27" s="3" t="s">
        <v>64</v>
      </c>
      <c r="F27" s="419"/>
      <c r="G27" s="485"/>
      <c r="H27" s="482" t="s">
        <v>249</v>
      </c>
      <c r="I27" s="483"/>
      <c r="J27" s="483"/>
      <c r="K27" s="483"/>
      <c r="L27" s="483"/>
      <c r="M27" s="455">
        <v>80000</v>
      </c>
      <c r="N27" s="455"/>
      <c r="O27" s="455"/>
      <c r="P27" s="455"/>
      <c r="Q27" s="455">
        <v>80000</v>
      </c>
      <c r="R27" s="455"/>
      <c r="S27" s="456">
        <v>80000</v>
      </c>
      <c r="T27" s="456"/>
      <c r="U27" s="456"/>
      <c r="V27" s="456">
        <v>36000</v>
      </c>
      <c r="W27" s="457"/>
      <c r="X27" s="488">
        <v>44000</v>
      </c>
      <c r="Y27" s="489"/>
      <c r="Z27" s="489"/>
      <c r="AA27" s="489"/>
      <c r="AB27" s="329">
        <v>0.55000000000000004</v>
      </c>
      <c r="AC27" s="130"/>
      <c r="AD27" s="433" t="s">
        <v>270</v>
      </c>
      <c r="AE27" s="434"/>
      <c r="AF27" s="139">
        <v>36000</v>
      </c>
      <c r="AG27" s="132" t="s">
        <v>268</v>
      </c>
      <c r="AH27" s="139">
        <v>20000</v>
      </c>
    </row>
    <row r="28" spans="1:34" ht="18.75" customHeight="1" x14ac:dyDescent="0.4">
      <c r="P28" s="2"/>
      <c r="R28" s="15"/>
      <c r="V28" s="141" t="s">
        <v>164</v>
      </c>
    </row>
    <row r="29" spans="1:34" ht="27" customHeight="1" x14ac:dyDescent="0.4">
      <c r="F29" s="141" t="s">
        <v>124</v>
      </c>
      <c r="G29" s="141"/>
      <c r="H29" s="141"/>
      <c r="I29" s="141"/>
      <c r="J29" s="141"/>
      <c r="K29" s="141"/>
      <c r="L29" s="141"/>
      <c r="M29" s="141"/>
      <c r="N29" s="129"/>
      <c r="O29" s="129"/>
      <c r="P29" s="129"/>
      <c r="Q29" s="129"/>
      <c r="R29" s="129"/>
      <c r="S29" s="129"/>
      <c r="T29" s="129"/>
      <c r="U29" s="129"/>
    </row>
    <row r="30" spans="1:34" ht="27" customHeight="1" x14ac:dyDescent="0.4">
      <c r="F30" s="470"/>
      <c r="G30" s="470"/>
      <c r="H30" s="470"/>
      <c r="I30" s="470"/>
      <c r="J30" s="470"/>
      <c r="K30" s="471" t="s">
        <v>99</v>
      </c>
      <c r="L30" s="471"/>
      <c r="M30" s="471"/>
      <c r="N30" s="471"/>
      <c r="O30" s="471"/>
      <c r="P30" s="471"/>
      <c r="Q30" s="471" t="s">
        <v>111</v>
      </c>
      <c r="R30" s="471"/>
      <c r="S30" s="471"/>
      <c r="T30" s="471"/>
      <c r="U30" s="471"/>
      <c r="W30" s="141" t="s">
        <v>117</v>
      </c>
    </row>
    <row r="31" spans="1:34" ht="27" customHeight="1" x14ac:dyDescent="0.5">
      <c r="F31" s="470"/>
      <c r="G31" s="470"/>
      <c r="H31" s="470"/>
      <c r="I31" s="470"/>
      <c r="J31" s="470"/>
      <c r="K31" s="472" t="s">
        <v>158</v>
      </c>
      <c r="L31" s="473"/>
      <c r="M31" s="476" t="s">
        <v>159</v>
      </c>
      <c r="N31" s="476"/>
      <c r="O31" s="477"/>
      <c r="P31" s="478"/>
      <c r="Q31" s="490" t="s">
        <v>283</v>
      </c>
      <c r="R31" s="491"/>
      <c r="S31" s="492" t="s">
        <v>284</v>
      </c>
      <c r="T31" s="493"/>
      <c r="U31" s="494"/>
      <c r="W31" s="129" t="s">
        <v>114</v>
      </c>
    </row>
    <row r="32" spans="1:34" ht="27" customHeight="1" x14ac:dyDescent="0.4">
      <c r="F32" s="470"/>
      <c r="G32" s="470"/>
      <c r="H32" s="470"/>
      <c r="I32" s="470"/>
      <c r="J32" s="470"/>
      <c r="K32" s="474"/>
      <c r="L32" s="475"/>
      <c r="M32" s="479"/>
      <c r="N32" s="479"/>
      <c r="O32" s="480"/>
      <c r="P32" s="481"/>
      <c r="Q32" s="618" t="s">
        <v>278</v>
      </c>
      <c r="R32" s="619"/>
      <c r="S32" s="620" t="s">
        <v>280</v>
      </c>
      <c r="T32" s="621"/>
      <c r="U32" s="622"/>
      <c r="W32" s="129" t="s">
        <v>115</v>
      </c>
    </row>
    <row r="33" spans="1:77" ht="27" customHeight="1" x14ac:dyDescent="0.4">
      <c r="F33" s="307" t="s">
        <v>74</v>
      </c>
      <c r="G33" s="495" t="s">
        <v>34</v>
      </c>
      <c r="H33" s="495"/>
      <c r="I33" s="495"/>
      <c r="J33" s="496"/>
      <c r="K33" s="497">
        <v>84000</v>
      </c>
      <c r="L33" s="498"/>
      <c r="M33" s="498">
        <v>69000</v>
      </c>
      <c r="N33" s="498"/>
      <c r="O33" s="499"/>
      <c r="P33" s="500"/>
      <c r="Q33" s="497">
        <v>31000</v>
      </c>
      <c r="R33" s="498"/>
      <c r="S33" s="498">
        <v>23000</v>
      </c>
      <c r="T33" s="498"/>
      <c r="U33" s="500"/>
      <c r="W33" s="129" t="s">
        <v>116</v>
      </c>
    </row>
    <row r="34" spans="1:77" ht="27" customHeight="1" x14ac:dyDescent="0.4">
      <c r="F34" s="308" t="s">
        <v>75</v>
      </c>
      <c r="G34" s="501" t="s">
        <v>35</v>
      </c>
      <c r="H34" s="501"/>
      <c r="I34" s="501"/>
      <c r="J34" s="502"/>
      <c r="K34" s="503">
        <v>57000</v>
      </c>
      <c r="L34" s="504"/>
      <c r="M34" s="504">
        <v>47000</v>
      </c>
      <c r="N34" s="504"/>
      <c r="O34" s="505"/>
      <c r="P34" s="506"/>
      <c r="Q34" s="503">
        <v>24000</v>
      </c>
      <c r="R34" s="504"/>
      <c r="S34" s="504">
        <v>18000</v>
      </c>
      <c r="T34" s="504"/>
      <c r="U34" s="506"/>
      <c r="W34" s="129" t="s">
        <v>129</v>
      </c>
    </row>
    <row r="35" spans="1:77" ht="27" customHeight="1" x14ac:dyDescent="0.4">
      <c r="F35" s="309" t="s">
        <v>76</v>
      </c>
      <c r="G35" s="507" t="s">
        <v>36</v>
      </c>
      <c r="H35" s="507"/>
      <c r="I35" s="507"/>
      <c r="J35" s="508"/>
      <c r="K35" s="509">
        <v>36000</v>
      </c>
      <c r="L35" s="510"/>
      <c r="M35" s="510">
        <v>30000</v>
      </c>
      <c r="N35" s="510"/>
      <c r="O35" s="511"/>
      <c r="P35" s="512"/>
      <c r="Q35" s="509">
        <v>20000</v>
      </c>
      <c r="R35" s="510"/>
      <c r="S35" s="510">
        <v>15000</v>
      </c>
      <c r="T35" s="510"/>
      <c r="U35" s="512"/>
      <c r="W35" s="129" t="s">
        <v>163</v>
      </c>
    </row>
    <row r="36" spans="1:77" ht="27" customHeight="1" x14ac:dyDescent="0.4">
      <c r="F36" s="310" t="s">
        <v>82</v>
      </c>
      <c r="G36" s="513" t="s">
        <v>81</v>
      </c>
      <c r="H36" s="513"/>
      <c r="I36" s="513"/>
      <c r="J36" s="514"/>
      <c r="K36" s="515">
        <v>36000</v>
      </c>
      <c r="L36" s="516"/>
      <c r="M36" s="516">
        <v>30000</v>
      </c>
      <c r="N36" s="516"/>
      <c r="O36" s="517"/>
      <c r="P36" s="518"/>
      <c r="Q36" s="515">
        <v>0</v>
      </c>
      <c r="R36" s="516"/>
      <c r="S36" s="516">
        <v>0</v>
      </c>
      <c r="T36" s="516"/>
      <c r="U36" s="518"/>
    </row>
    <row r="37" spans="1:77" ht="27" customHeight="1" x14ac:dyDescent="0.4">
      <c r="P37" s="2"/>
    </row>
    <row r="38" spans="1:77" ht="18.75" customHeight="1" x14ac:dyDescent="0.4">
      <c r="P38" s="2"/>
      <c r="R38" s="15"/>
    </row>
    <row r="39" spans="1:77" ht="4.5" customHeight="1" x14ac:dyDescent="0.4"/>
    <row r="40" spans="1:77" ht="4.5" customHeight="1" x14ac:dyDescent="0.4"/>
    <row r="41" spans="1:77" ht="19.5" customHeight="1" x14ac:dyDescent="0.4">
      <c r="A41" s="3" t="s">
        <v>101</v>
      </c>
      <c r="F41" s="142" t="s">
        <v>152</v>
      </c>
      <c r="G41" s="128"/>
      <c r="H41" s="142" t="s">
        <v>153</v>
      </c>
      <c r="K41" s="142" t="s">
        <v>154</v>
      </c>
      <c r="M41" s="142" t="s">
        <v>155</v>
      </c>
      <c r="P41" s="128"/>
    </row>
    <row r="42" spans="1:77" ht="19.5" customHeight="1" x14ac:dyDescent="0.4">
      <c r="A42" s="3" t="s">
        <v>121</v>
      </c>
      <c r="F42" s="220">
        <v>100</v>
      </c>
      <c r="G42" t="s">
        <v>147</v>
      </c>
      <c r="H42" s="531"/>
      <c r="I42" s="532"/>
      <c r="J42" t="s">
        <v>148</v>
      </c>
      <c r="K42" s="306"/>
      <c r="L42" t="s">
        <v>148</v>
      </c>
      <c r="M42" s="531"/>
      <c r="N42" s="532"/>
      <c r="O42" s="218"/>
      <c r="P42" t="s">
        <v>148</v>
      </c>
    </row>
    <row r="43" spans="1:77" ht="13.5" customHeight="1" x14ac:dyDescent="0.4">
      <c r="A43" s="3" t="s">
        <v>102</v>
      </c>
    </row>
    <row r="44" spans="1:77" ht="3.75" customHeight="1" thickBot="1" x14ac:dyDescent="0.45">
      <c r="AZ44" s="3" t="s">
        <v>42</v>
      </c>
      <c r="BA44" s="3" t="s">
        <v>43</v>
      </c>
      <c r="BB44" s="3" t="s">
        <v>44</v>
      </c>
      <c r="BC44" s="3" t="s">
        <v>45</v>
      </c>
      <c r="BK44" s="3" t="s">
        <v>42</v>
      </c>
      <c r="BL44" s="3" t="s">
        <v>43</v>
      </c>
      <c r="BM44" s="3" t="s">
        <v>44</v>
      </c>
      <c r="BN44" s="3" t="s">
        <v>45</v>
      </c>
      <c r="BV44" s="3" t="s">
        <v>42</v>
      </c>
      <c r="BW44" s="3" t="s">
        <v>43</v>
      </c>
      <c r="BX44" s="3" t="s">
        <v>44</v>
      </c>
      <c r="BY44" s="3" t="s">
        <v>45</v>
      </c>
    </row>
    <row r="45" spans="1:77" ht="26.25" customHeight="1" thickBot="1" x14ac:dyDescent="0.45">
      <c r="B45" s="210"/>
      <c r="F45" s="533" t="s">
        <v>101</v>
      </c>
      <c r="G45" s="534"/>
      <c r="AZ45" s="3">
        <v>550</v>
      </c>
      <c r="BA45" s="3">
        <v>1001</v>
      </c>
      <c r="BB45" s="3">
        <v>1501</v>
      </c>
      <c r="BC45" s="3">
        <v>2001</v>
      </c>
      <c r="BK45" s="3">
        <v>550</v>
      </c>
      <c r="BL45" s="3">
        <v>1001</v>
      </c>
      <c r="BM45" s="3">
        <v>1501</v>
      </c>
      <c r="BN45" s="3">
        <v>2001</v>
      </c>
      <c r="BV45" s="3">
        <v>550</v>
      </c>
      <c r="BW45" s="3">
        <v>1001</v>
      </c>
      <c r="BX45" s="3">
        <v>1501</v>
      </c>
      <c r="BY45" s="3">
        <v>2001</v>
      </c>
    </row>
    <row r="46" spans="1:77" ht="5.25" customHeight="1" thickBot="1" x14ac:dyDescent="0.45">
      <c r="AZ46" s="3">
        <v>1000</v>
      </c>
      <c r="BA46" s="3">
        <v>1500</v>
      </c>
      <c r="BB46" s="3">
        <v>2000</v>
      </c>
      <c r="BC46" s="3">
        <v>3000</v>
      </c>
      <c r="BK46" s="3">
        <v>1000</v>
      </c>
      <c r="BL46" s="3">
        <v>1500</v>
      </c>
      <c r="BM46" s="3">
        <v>2000</v>
      </c>
      <c r="BN46" s="3">
        <v>3000</v>
      </c>
      <c r="BV46" s="3">
        <v>1000</v>
      </c>
      <c r="BW46" s="3">
        <v>1500</v>
      </c>
      <c r="BX46" s="3">
        <v>2000</v>
      </c>
      <c r="BY46" s="3">
        <v>3000</v>
      </c>
    </row>
    <row r="47" spans="1:77" ht="15" customHeight="1" x14ac:dyDescent="0.4">
      <c r="F47" s="519" t="s">
        <v>0</v>
      </c>
      <c r="G47" s="521" t="s">
        <v>1</v>
      </c>
      <c r="H47" s="87"/>
      <c r="I47" s="88" t="s">
        <v>2</v>
      </c>
      <c r="J47" s="523" t="s">
        <v>135</v>
      </c>
      <c r="K47" s="525" t="s">
        <v>136</v>
      </c>
      <c r="L47" s="527" t="s">
        <v>137</v>
      </c>
      <c r="M47" s="529" t="s">
        <v>138</v>
      </c>
      <c r="Q47" s="519" t="s">
        <v>0</v>
      </c>
      <c r="R47" s="521" t="s">
        <v>1</v>
      </c>
      <c r="S47" s="87"/>
      <c r="T47" s="88" t="s">
        <v>7</v>
      </c>
      <c r="U47" s="523" t="s">
        <v>135</v>
      </c>
      <c r="V47" s="525" t="s">
        <v>136</v>
      </c>
      <c r="W47" s="527" t="s">
        <v>137</v>
      </c>
      <c r="X47" s="529" t="s">
        <v>138</v>
      </c>
      <c r="AB47" s="519" t="s">
        <v>0</v>
      </c>
      <c r="AC47" s="521" t="s">
        <v>1</v>
      </c>
      <c r="AD47" s="87"/>
      <c r="AE47" s="88" t="s">
        <v>7</v>
      </c>
      <c r="AF47" s="523" t="s">
        <v>135</v>
      </c>
      <c r="AG47" s="525" t="s">
        <v>136</v>
      </c>
      <c r="AH47" s="527" t="s">
        <v>137</v>
      </c>
      <c r="AI47" s="529" t="s">
        <v>138</v>
      </c>
      <c r="AV47" s="535" t="s">
        <v>0</v>
      </c>
      <c r="AW47" s="537" t="s">
        <v>1</v>
      </c>
      <c r="AX47" s="16"/>
      <c r="AY47" s="17" t="s">
        <v>2</v>
      </c>
      <c r="AZ47" s="539" t="s">
        <v>3</v>
      </c>
      <c r="BA47" s="541" t="s">
        <v>4</v>
      </c>
      <c r="BB47" s="543" t="s">
        <v>5</v>
      </c>
      <c r="BC47" s="545" t="s">
        <v>6</v>
      </c>
      <c r="BD47" s="18"/>
      <c r="BE47" s="18"/>
      <c r="BF47" s="18"/>
      <c r="BG47" s="535" t="s">
        <v>0</v>
      </c>
      <c r="BH47" s="537" t="s">
        <v>1</v>
      </c>
      <c r="BI47" s="16"/>
      <c r="BJ47" s="17" t="s">
        <v>7</v>
      </c>
      <c r="BK47" s="539" t="s">
        <v>3</v>
      </c>
      <c r="BL47" s="541" t="s">
        <v>4</v>
      </c>
      <c r="BM47" s="543" t="s">
        <v>5</v>
      </c>
      <c r="BN47" s="545" t="s">
        <v>6</v>
      </c>
      <c r="BR47" s="535" t="s">
        <v>0</v>
      </c>
      <c r="BS47" s="537" t="s">
        <v>1</v>
      </c>
      <c r="BT47" s="16"/>
      <c r="BU47" s="17" t="s">
        <v>7</v>
      </c>
      <c r="BV47" s="539" t="s">
        <v>3</v>
      </c>
      <c r="BW47" s="541" t="s">
        <v>4</v>
      </c>
      <c r="BX47" s="543" t="s">
        <v>5</v>
      </c>
      <c r="BY47" s="545" t="s">
        <v>6</v>
      </c>
    </row>
    <row r="48" spans="1:77" ht="15" customHeight="1" thickBot="1" x14ac:dyDescent="0.45">
      <c r="F48" s="520"/>
      <c r="G48" s="522"/>
      <c r="H48" s="89" t="s">
        <v>8</v>
      </c>
      <c r="I48" s="90"/>
      <c r="J48" s="524"/>
      <c r="K48" s="526"/>
      <c r="L48" s="528"/>
      <c r="M48" s="530"/>
      <c r="Q48" s="520"/>
      <c r="R48" s="522"/>
      <c r="S48" s="89" t="s">
        <v>9</v>
      </c>
      <c r="T48" s="90"/>
      <c r="U48" s="524"/>
      <c r="V48" s="526"/>
      <c r="W48" s="528"/>
      <c r="X48" s="530"/>
      <c r="AB48" s="520"/>
      <c r="AC48" s="522"/>
      <c r="AD48" s="89" t="s">
        <v>9</v>
      </c>
      <c r="AE48" s="90"/>
      <c r="AF48" s="524"/>
      <c r="AG48" s="526"/>
      <c r="AH48" s="528"/>
      <c r="AI48" s="530"/>
      <c r="AV48" s="536"/>
      <c r="AW48" s="538"/>
      <c r="AX48" s="19" t="s">
        <v>8</v>
      </c>
      <c r="AY48" s="20"/>
      <c r="AZ48" s="540"/>
      <c r="BA48" s="542"/>
      <c r="BB48" s="544"/>
      <c r="BC48" s="546"/>
      <c r="BD48" s="18"/>
      <c r="BE48" s="18"/>
      <c r="BF48" s="18"/>
      <c r="BG48" s="536"/>
      <c r="BH48" s="538"/>
      <c r="BI48" s="19" t="s">
        <v>9</v>
      </c>
      <c r="BJ48" s="20"/>
      <c r="BK48" s="540"/>
      <c r="BL48" s="542"/>
      <c r="BM48" s="544"/>
      <c r="BN48" s="546"/>
      <c r="BR48" s="536"/>
      <c r="BS48" s="538"/>
      <c r="BT48" s="19" t="s">
        <v>9</v>
      </c>
      <c r="BU48" s="20"/>
      <c r="BV48" s="540"/>
      <c r="BW48" s="542"/>
      <c r="BX48" s="544"/>
      <c r="BY48" s="546"/>
    </row>
    <row r="49" spans="6:77" ht="25.5" customHeight="1" x14ac:dyDescent="0.4">
      <c r="F49" s="519" t="s">
        <v>10</v>
      </c>
      <c r="G49" s="552" t="s">
        <v>11</v>
      </c>
      <c r="H49" s="555" t="s">
        <v>139</v>
      </c>
      <c r="I49" s="556"/>
      <c r="J49" s="91">
        <v>34000</v>
      </c>
      <c r="K49" s="92">
        <v>38400</v>
      </c>
      <c r="L49" s="92">
        <v>44600</v>
      </c>
      <c r="M49" s="93">
        <v>52300</v>
      </c>
      <c r="Q49" s="557" t="s">
        <v>13</v>
      </c>
      <c r="R49" s="560" t="s">
        <v>118</v>
      </c>
      <c r="S49" s="555" t="s">
        <v>139</v>
      </c>
      <c r="T49" s="556"/>
      <c r="U49" s="91">
        <v>43100</v>
      </c>
      <c r="V49" s="92">
        <v>51300</v>
      </c>
      <c r="W49" s="92">
        <v>58600</v>
      </c>
      <c r="X49" s="93">
        <v>71400</v>
      </c>
      <c r="AB49" s="557" t="s">
        <v>28</v>
      </c>
      <c r="AC49" s="560" t="s">
        <v>118</v>
      </c>
      <c r="AD49" s="555" t="s">
        <v>139</v>
      </c>
      <c r="AE49" s="556"/>
      <c r="AF49" s="91">
        <v>49500</v>
      </c>
      <c r="AG49" s="92">
        <v>60900</v>
      </c>
      <c r="AH49" s="92">
        <v>71500</v>
      </c>
      <c r="AI49" s="93">
        <v>89100</v>
      </c>
      <c r="AS49" s="18" t="s">
        <v>46</v>
      </c>
      <c r="AT49" s="18">
        <v>250</v>
      </c>
      <c r="AU49" s="18">
        <v>800</v>
      </c>
      <c r="AV49" s="571" t="s">
        <v>10</v>
      </c>
      <c r="AW49" s="574" t="s">
        <v>11</v>
      </c>
      <c r="AX49" s="577" t="s">
        <v>12</v>
      </c>
      <c r="AY49" s="578"/>
      <c r="AZ49" s="21">
        <v>34000</v>
      </c>
      <c r="BA49" s="22">
        <v>38400</v>
      </c>
      <c r="BB49" s="22">
        <v>44600</v>
      </c>
      <c r="BC49" s="23">
        <v>52300</v>
      </c>
      <c r="BD49" s="18" t="s">
        <v>46</v>
      </c>
      <c r="BE49" s="18">
        <v>250</v>
      </c>
      <c r="BF49" s="18">
        <v>800</v>
      </c>
      <c r="BG49" s="581" t="s">
        <v>13</v>
      </c>
      <c r="BH49" s="584" t="s">
        <v>14</v>
      </c>
      <c r="BI49" s="577" t="s">
        <v>12</v>
      </c>
      <c r="BJ49" s="578"/>
      <c r="BK49" s="24">
        <v>43100</v>
      </c>
      <c r="BL49" s="25">
        <v>51300</v>
      </c>
      <c r="BM49" s="25">
        <v>58600</v>
      </c>
      <c r="BN49" s="26">
        <v>71400</v>
      </c>
      <c r="BO49" s="18" t="s">
        <v>46</v>
      </c>
      <c r="BP49" s="18">
        <v>250</v>
      </c>
      <c r="BQ49" s="18">
        <v>800</v>
      </c>
      <c r="BR49" s="581" t="s">
        <v>125</v>
      </c>
      <c r="BS49" s="584" t="s">
        <v>14</v>
      </c>
      <c r="BT49" s="577" t="s">
        <v>29</v>
      </c>
      <c r="BU49" s="578"/>
      <c r="BV49" s="24">
        <v>49500</v>
      </c>
      <c r="BW49" s="25">
        <v>60900</v>
      </c>
      <c r="BX49" s="25">
        <v>71500</v>
      </c>
      <c r="BY49" s="26">
        <v>89100</v>
      </c>
    </row>
    <row r="50" spans="6:77" ht="25.5" customHeight="1" x14ac:dyDescent="0.4">
      <c r="F50" s="551"/>
      <c r="G50" s="553"/>
      <c r="H50" s="563" t="s">
        <v>140</v>
      </c>
      <c r="I50" s="564"/>
      <c r="J50" s="94">
        <v>39800</v>
      </c>
      <c r="K50" s="95">
        <v>44700</v>
      </c>
      <c r="L50" s="95">
        <v>51700</v>
      </c>
      <c r="M50" s="96">
        <v>69800</v>
      </c>
      <c r="Q50" s="558"/>
      <c r="R50" s="561"/>
      <c r="S50" s="563" t="s">
        <v>140</v>
      </c>
      <c r="T50" s="564"/>
      <c r="U50" s="94">
        <v>51700</v>
      </c>
      <c r="V50" s="95">
        <v>58900</v>
      </c>
      <c r="W50" s="95">
        <v>71100</v>
      </c>
      <c r="X50" s="96">
        <v>99700</v>
      </c>
      <c r="AB50" s="558"/>
      <c r="AC50" s="561"/>
      <c r="AD50" s="563" t="s">
        <v>140</v>
      </c>
      <c r="AE50" s="564"/>
      <c r="AF50" s="94">
        <v>63600</v>
      </c>
      <c r="AG50" s="95">
        <v>70700</v>
      </c>
      <c r="AH50" s="95">
        <v>87700</v>
      </c>
      <c r="AI50" s="96">
        <v>125600</v>
      </c>
      <c r="AS50" s="18" t="s">
        <v>47</v>
      </c>
      <c r="AT50" s="18">
        <v>801</v>
      </c>
      <c r="AU50" s="18">
        <v>1200</v>
      </c>
      <c r="AV50" s="572"/>
      <c r="AW50" s="575"/>
      <c r="AX50" s="579" t="s">
        <v>15</v>
      </c>
      <c r="AY50" s="580"/>
      <c r="AZ50" s="27">
        <v>39800</v>
      </c>
      <c r="BA50" s="28">
        <v>44700</v>
      </c>
      <c r="BB50" s="28">
        <v>51700</v>
      </c>
      <c r="BC50" s="29">
        <v>69800</v>
      </c>
      <c r="BD50" s="18" t="s">
        <v>47</v>
      </c>
      <c r="BE50" s="18">
        <v>801</v>
      </c>
      <c r="BF50" s="18">
        <v>1200</v>
      </c>
      <c r="BG50" s="582"/>
      <c r="BH50" s="585"/>
      <c r="BI50" s="579" t="s">
        <v>15</v>
      </c>
      <c r="BJ50" s="580"/>
      <c r="BK50" s="27">
        <v>51700</v>
      </c>
      <c r="BL50" s="28">
        <v>58900</v>
      </c>
      <c r="BM50" s="28">
        <v>71100</v>
      </c>
      <c r="BN50" s="29">
        <v>99700</v>
      </c>
      <c r="BO50" s="18" t="s">
        <v>47</v>
      </c>
      <c r="BP50" s="18">
        <v>801</v>
      </c>
      <c r="BQ50" s="18">
        <v>1200</v>
      </c>
      <c r="BR50" s="582"/>
      <c r="BS50" s="585"/>
      <c r="BT50" s="579" t="s">
        <v>15</v>
      </c>
      <c r="BU50" s="580"/>
      <c r="BV50" s="27">
        <v>63600</v>
      </c>
      <c r="BW50" s="28">
        <v>70700</v>
      </c>
      <c r="BX50" s="28">
        <v>87700</v>
      </c>
      <c r="BY50" s="29">
        <v>125600</v>
      </c>
    </row>
    <row r="51" spans="6:77" ht="25.5" customHeight="1" x14ac:dyDescent="0.4">
      <c r="F51" s="551"/>
      <c r="G51" s="553"/>
      <c r="H51" s="565" t="s">
        <v>141</v>
      </c>
      <c r="I51" s="566"/>
      <c r="J51" s="97">
        <v>44700</v>
      </c>
      <c r="K51" s="98">
        <v>50200</v>
      </c>
      <c r="L51" s="99">
        <v>58300</v>
      </c>
      <c r="M51" s="100">
        <v>78700</v>
      </c>
      <c r="Q51" s="558"/>
      <c r="R51" s="561"/>
      <c r="S51" s="547" t="s">
        <v>141</v>
      </c>
      <c r="T51" s="548"/>
      <c r="U51" s="97">
        <v>58400</v>
      </c>
      <c r="V51" s="98">
        <v>68200</v>
      </c>
      <c r="W51" s="99">
        <v>82700</v>
      </c>
      <c r="X51" s="100">
        <v>115400</v>
      </c>
      <c r="AB51" s="558"/>
      <c r="AC51" s="561"/>
      <c r="AD51" s="547" t="s">
        <v>141</v>
      </c>
      <c r="AE51" s="548"/>
      <c r="AF51" s="97">
        <v>70100</v>
      </c>
      <c r="AG51" s="98">
        <v>83400</v>
      </c>
      <c r="AH51" s="99">
        <v>103700</v>
      </c>
      <c r="AI51" s="100">
        <v>147300</v>
      </c>
      <c r="AS51" s="18" t="s">
        <v>48</v>
      </c>
      <c r="AT51" s="18">
        <v>1201</v>
      </c>
      <c r="AU51" s="18">
        <v>1400</v>
      </c>
      <c r="AV51" s="572"/>
      <c r="AW51" s="575"/>
      <c r="AX51" s="549" t="s">
        <v>16</v>
      </c>
      <c r="AY51" s="550"/>
      <c r="AZ51" s="30">
        <v>44700</v>
      </c>
      <c r="BA51" s="31">
        <v>50200</v>
      </c>
      <c r="BB51" s="31">
        <v>58300</v>
      </c>
      <c r="BC51" s="32">
        <v>78700</v>
      </c>
      <c r="BD51" s="18" t="s">
        <v>48</v>
      </c>
      <c r="BE51" s="18">
        <v>1201</v>
      </c>
      <c r="BF51" s="18">
        <v>1400</v>
      </c>
      <c r="BG51" s="582"/>
      <c r="BH51" s="585"/>
      <c r="BI51" s="588" t="s">
        <v>16</v>
      </c>
      <c r="BJ51" s="589"/>
      <c r="BK51" s="33">
        <v>58400</v>
      </c>
      <c r="BL51" s="34">
        <v>68200</v>
      </c>
      <c r="BM51" s="34">
        <v>82700</v>
      </c>
      <c r="BN51" s="35">
        <v>115400</v>
      </c>
      <c r="BO51" s="18" t="s">
        <v>48</v>
      </c>
      <c r="BP51" s="18">
        <v>1201</v>
      </c>
      <c r="BQ51" s="18">
        <v>1400</v>
      </c>
      <c r="BR51" s="582"/>
      <c r="BS51" s="585"/>
      <c r="BT51" s="588" t="s">
        <v>16</v>
      </c>
      <c r="BU51" s="589"/>
      <c r="BV51" s="33">
        <v>70100</v>
      </c>
      <c r="BW51" s="34">
        <v>83400</v>
      </c>
      <c r="BX51" s="34">
        <v>103700</v>
      </c>
      <c r="BY51" s="35">
        <v>147300</v>
      </c>
    </row>
    <row r="52" spans="6:77" ht="25.5" customHeight="1" x14ac:dyDescent="0.4">
      <c r="F52" s="551"/>
      <c r="G52" s="553"/>
      <c r="H52" s="567" t="s">
        <v>142</v>
      </c>
      <c r="I52" s="568"/>
      <c r="J52" s="101">
        <v>73300</v>
      </c>
      <c r="K52" s="92">
        <v>84400</v>
      </c>
      <c r="L52" s="102">
        <v>94200</v>
      </c>
      <c r="M52" s="103">
        <v>120500</v>
      </c>
      <c r="Q52" s="558"/>
      <c r="R52" s="561"/>
      <c r="S52" s="567" t="s">
        <v>142</v>
      </c>
      <c r="T52" s="568"/>
      <c r="U52" s="101">
        <v>95100</v>
      </c>
      <c r="V52" s="92">
        <v>110800</v>
      </c>
      <c r="W52" s="102">
        <v>132700</v>
      </c>
      <c r="X52" s="103">
        <v>172400</v>
      </c>
      <c r="AB52" s="558"/>
      <c r="AC52" s="561"/>
      <c r="AD52" s="567" t="s">
        <v>142</v>
      </c>
      <c r="AE52" s="568"/>
      <c r="AF52" s="101">
        <v>110100</v>
      </c>
      <c r="AG52" s="92">
        <v>130900</v>
      </c>
      <c r="AH52" s="102">
        <v>162900</v>
      </c>
      <c r="AI52" s="103">
        <v>215100</v>
      </c>
      <c r="AS52" s="18" t="s">
        <v>49</v>
      </c>
      <c r="AT52" s="18">
        <v>1401</v>
      </c>
      <c r="AU52" s="18">
        <v>1800</v>
      </c>
      <c r="AV52" s="572"/>
      <c r="AW52" s="575"/>
      <c r="AX52" s="569" t="s">
        <v>17</v>
      </c>
      <c r="AY52" s="570"/>
      <c r="AZ52" s="36">
        <v>73300</v>
      </c>
      <c r="BA52" s="22">
        <v>84400</v>
      </c>
      <c r="BB52" s="22">
        <v>94200</v>
      </c>
      <c r="BC52" s="37">
        <v>120500</v>
      </c>
      <c r="BD52" s="18" t="s">
        <v>49</v>
      </c>
      <c r="BE52" s="18">
        <v>1401</v>
      </c>
      <c r="BF52" s="18">
        <v>1800</v>
      </c>
      <c r="BG52" s="582"/>
      <c r="BH52" s="585"/>
      <c r="BI52" s="569" t="s">
        <v>17</v>
      </c>
      <c r="BJ52" s="570"/>
      <c r="BK52" s="36">
        <v>95100</v>
      </c>
      <c r="BL52" s="22">
        <v>110800</v>
      </c>
      <c r="BM52" s="22">
        <v>132700</v>
      </c>
      <c r="BN52" s="37">
        <v>172400</v>
      </c>
      <c r="BO52" s="18" t="s">
        <v>49</v>
      </c>
      <c r="BP52" s="18">
        <v>1401</v>
      </c>
      <c r="BQ52" s="18">
        <v>1800</v>
      </c>
      <c r="BR52" s="582"/>
      <c r="BS52" s="585"/>
      <c r="BT52" s="569" t="s">
        <v>17</v>
      </c>
      <c r="BU52" s="570"/>
      <c r="BV52" s="36">
        <v>110100</v>
      </c>
      <c r="BW52" s="22">
        <v>130900</v>
      </c>
      <c r="BX52" s="22">
        <v>162900</v>
      </c>
      <c r="BY52" s="37">
        <v>215100</v>
      </c>
    </row>
    <row r="53" spans="6:77" ht="25.5" customHeight="1" x14ac:dyDescent="0.4">
      <c r="F53" s="551"/>
      <c r="G53" s="553"/>
      <c r="H53" s="563" t="s">
        <v>143</v>
      </c>
      <c r="I53" s="564"/>
      <c r="J53" s="94">
        <v>82000</v>
      </c>
      <c r="K53" s="104">
        <v>100000</v>
      </c>
      <c r="L53" s="104">
        <v>108100</v>
      </c>
      <c r="M53" s="105">
        <v>134200</v>
      </c>
      <c r="Q53" s="558"/>
      <c r="R53" s="561"/>
      <c r="S53" s="563" t="s">
        <v>143</v>
      </c>
      <c r="T53" s="564"/>
      <c r="U53" s="94">
        <v>107000</v>
      </c>
      <c r="V53" s="104">
        <v>136200</v>
      </c>
      <c r="W53" s="104">
        <v>148300</v>
      </c>
      <c r="X53" s="105">
        <v>192600</v>
      </c>
      <c r="AB53" s="558"/>
      <c r="AC53" s="561"/>
      <c r="AD53" s="563" t="s">
        <v>143</v>
      </c>
      <c r="AE53" s="564"/>
      <c r="AF53" s="94">
        <v>125800</v>
      </c>
      <c r="AG53" s="104">
        <v>164900</v>
      </c>
      <c r="AH53" s="104">
        <v>180500</v>
      </c>
      <c r="AI53" s="105">
        <v>241100</v>
      </c>
      <c r="AS53" s="18" t="s">
        <v>50</v>
      </c>
      <c r="AT53" s="18">
        <v>1801</v>
      </c>
      <c r="AU53" s="18">
        <v>2200</v>
      </c>
      <c r="AV53" s="572"/>
      <c r="AW53" s="575"/>
      <c r="AX53" s="579" t="s">
        <v>18</v>
      </c>
      <c r="AY53" s="580"/>
      <c r="AZ53" s="27">
        <v>82000</v>
      </c>
      <c r="BA53" s="38">
        <v>100000</v>
      </c>
      <c r="BB53" s="38">
        <v>108100</v>
      </c>
      <c r="BC53" s="39">
        <v>134200</v>
      </c>
      <c r="BD53" s="18" t="s">
        <v>50</v>
      </c>
      <c r="BE53" s="18">
        <v>1801</v>
      </c>
      <c r="BF53" s="18">
        <v>2200</v>
      </c>
      <c r="BG53" s="582"/>
      <c r="BH53" s="585"/>
      <c r="BI53" s="579" t="s">
        <v>18</v>
      </c>
      <c r="BJ53" s="580"/>
      <c r="BK53" s="27">
        <v>107000</v>
      </c>
      <c r="BL53" s="38">
        <v>136200</v>
      </c>
      <c r="BM53" s="28">
        <v>148300</v>
      </c>
      <c r="BN53" s="39">
        <v>192600</v>
      </c>
      <c r="BO53" s="18" t="s">
        <v>50</v>
      </c>
      <c r="BP53" s="18">
        <v>1801</v>
      </c>
      <c r="BQ53" s="18">
        <v>2200</v>
      </c>
      <c r="BR53" s="582"/>
      <c r="BS53" s="585"/>
      <c r="BT53" s="579" t="s">
        <v>18</v>
      </c>
      <c r="BU53" s="580"/>
      <c r="BV53" s="27">
        <v>125800</v>
      </c>
      <c r="BW53" s="38">
        <v>164900</v>
      </c>
      <c r="BX53" s="28">
        <v>180500</v>
      </c>
      <c r="BY53" s="39">
        <v>241100</v>
      </c>
    </row>
    <row r="54" spans="6:77" ht="25.5" customHeight="1" thickBot="1" x14ac:dyDescent="0.45">
      <c r="F54" s="551"/>
      <c r="G54" s="554"/>
      <c r="H54" s="591" t="s">
        <v>144</v>
      </c>
      <c r="I54" s="592"/>
      <c r="J54" s="106" t="s">
        <v>78</v>
      </c>
      <c r="K54" s="107">
        <v>108300</v>
      </c>
      <c r="L54" s="108">
        <v>119700</v>
      </c>
      <c r="M54" s="109">
        <v>146300</v>
      </c>
      <c r="Q54" s="558"/>
      <c r="R54" s="562"/>
      <c r="S54" s="591" t="s">
        <v>144</v>
      </c>
      <c r="T54" s="592"/>
      <c r="U54" s="106" t="s">
        <v>78</v>
      </c>
      <c r="V54" s="107">
        <v>146200</v>
      </c>
      <c r="W54" s="108">
        <v>165900</v>
      </c>
      <c r="X54" s="109">
        <v>211800</v>
      </c>
      <c r="AB54" s="558"/>
      <c r="AC54" s="562"/>
      <c r="AD54" s="591" t="s">
        <v>144</v>
      </c>
      <c r="AE54" s="592"/>
      <c r="AF54" s="106" t="s">
        <v>78</v>
      </c>
      <c r="AG54" s="107">
        <v>176300</v>
      </c>
      <c r="AH54" s="108">
        <v>203200</v>
      </c>
      <c r="AI54" s="109">
        <v>266400</v>
      </c>
      <c r="AS54" s="18" t="s">
        <v>51</v>
      </c>
      <c r="AT54" s="18">
        <v>2201</v>
      </c>
      <c r="AU54" s="18">
        <v>2450</v>
      </c>
      <c r="AV54" s="572"/>
      <c r="AW54" s="576"/>
      <c r="AX54" s="593" t="s">
        <v>19</v>
      </c>
      <c r="AY54" s="594"/>
      <c r="AZ54" s="40" t="s">
        <v>131</v>
      </c>
      <c r="BA54" s="41">
        <v>108300</v>
      </c>
      <c r="BB54" s="41">
        <v>119700</v>
      </c>
      <c r="BC54" s="42">
        <v>146300</v>
      </c>
      <c r="BD54" s="18" t="s">
        <v>51</v>
      </c>
      <c r="BE54" s="18">
        <v>2201</v>
      </c>
      <c r="BF54" s="18">
        <v>2450</v>
      </c>
      <c r="BG54" s="582"/>
      <c r="BH54" s="586"/>
      <c r="BI54" s="593" t="s">
        <v>19</v>
      </c>
      <c r="BJ54" s="594"/>
      <c r="BK54" s="40" t="s">
        <v>78</v>
      </c>
      <c r="BL54" s="41">
        <v>146200</v>
      </c>
      <c r="BM54" s="43">
        <v>165900</v>
      </c>
      <c r="BN54" s="42">
        <v>211800</v>
      </c>
      <c r="BO54" s="18" t="s">
        <v>51</v>
      </c>
      <c r="BP54" s="18">
        <v>2201</v>
      </c>
      <c r="BQ54" s="18">
        <v>2450</v>
      </c>
      <c r="BR54" s="582"/>
      <c r="BS54" s="586"/>
      <c r="BT54" s="593" t="s">
        <v>19</v>
      </c>
      <c r="BU54" s="594"/>
      <c r="BV54" s="40" t="s">
        <v>78</v>
      </c>
      <c r="BW54" s="41">
        <v>176300</v>
      </c>
      <c r="BX54" s="43">
        <v>203200</v>
      </c>
      <c r="BY54" s="42">
        <v>266400</v>
      </c>
    </row>
    <row r="55" spans="6:77" ht="25.5" customHeight="1" x14ac:dyDescent="0.4">
      <c r="F55" s="551"/>
      <c r="G55" s="595" t="s">
        <v>20</v>
      </c>
      <c r="H55" s="555" t="s">
        <v>139</v>
      </c>
      <c r="I55" s="556"/>
      <c r="J55" s="91">
        <v>35100</v>
      </c>
      <c r="K55" s="92">
        <v>40100</v>
      </c>
      <c r="L55" s="92">
        <v>47000</v>
      </c>
      <c r="M55" s="93">
        <v>55600</v>
      </c>
      <c r="Q55" s="558"/>
      <c r="R55" s="596" t="s">
        <v>119</v>
      </c>
      <c r="S55" s="555" t="s">
        <v>139</v>
      </c>
      <c r="T55" s="556"/>
      <c r="U55" s="91">
        <v>51000</v>
      </c>
      <c r="V55" s="92">
        <v>62700</v>
      </c>
      <c r="W55" s="92">
        <v>76700</v>
      </c>
      <c r="X55" s="93">
        <v>94600</v>
      </c>
      <c r="AB55" s="558"/>
      <c r="AC55" s="596" t="s">
        <v>119</v>
      </c>
      <c r="AD55" s="555" t="s">
        <v>139</v>
      </c>
      <c r="AE55" s="556"/>
      <c r="AF55" s="91">
        <v>52900</v>
      </c>
      <c r="AG55" s="92">
        <v>66400</v>
      </c>
      <c r="AH55" s="92">
        <v>79100</v>
      </c>
      <c r="AI55" s="93">
        <v>99600</v>
      </c>
      <c r="AS55" s="18" t="s">
        <v>46</v>
      </c>
      <c r="AT55" s="18">
        <v>250</v>
      </c>
      <c r="AU55" s="18">
        <v>800</v>
      </c>
      <c r="AV55" s="572"/>
      <c r="AW55" s="597" t="s">
        <v>20</v>
      </c>
      <c r="AX55" s="577" t="s">
        <v>12</v>
      </c>
      <c r="AY55" s="578"/>
      <c r="AZ55" s="21">
        <v>35100</v>
      </c>
      <c r="BA55" s="22">
        <v>40100</v>
      </c>
      <c r="BB55" s="22">
        <v>47000</v>
      </c>
      <c r="BC55" s="23">
        <v>55600</v>
      </c>
      <c r="BD55" s="18" t="s">
        <v>46</v>
      </c>
      <c r="BE55" s="18">
        <v>250</v>
      </c>
      <c r="BF55" s="18">
        <v>800</v>
      </c>
      <c r="BG55" s="582"/>
      <c r="BH55" s="590" t="s">
        <v>21</v>
      </c>
      <c r="BI55" s="577" t="s">
        <v>12</v>
      </c>
      <c r="BJ55" s="578"/>
      <c r="BK55" s="21">
        <v>51000</v>
      </c>
      <c r="BL55" s="22">
        <v>62700</v>
      </c>
      <c r="BM55" s="22">
        <v>76700</v>
      </c>
      <c r="BN55" s="23">
        <v>94600</v>
      </c>
      <c r="BO55" s="18" t="s">
        <v>46</v>
      </c>
      <c r="BP55" s="18">
        <v>250</v>
      </c>
      <c r="BQ55" s="18">
        <v>800</v>
      </c>
      <c r="BR55" s="582"/>
      <c r="BS55" s="590" t="s">
        <v>21</v>
      </c>
      <c r="BT55" s="577" t="s">
        <v>29</v>
      </c>
      <c r="BU55" s="578"/>
      <c r="BV55" s="21">
        <v>52900</v>
      </c>
      <c r="BW55" s="22">
        <v>66400</v>
      </c>
      <c r="BX55" s="22">
        <v>79100</v>
      </c>
      <c r="BY55" s="23">
        <v>99600</v>
      </c>
    </row>
    <row r="56" spans="6:77" ht="25.5" customHeight="1" x14ac:dyDescent="0.4">
      <c r="F56" s="551"/>
      <c r="G56" s="595"/>
      <c r="H56" s="563" t="s">
        <v>140</v>
      </c>
      <c r="I56" s="564"/>
      <c r="J56" s="94">
        <v>41900</v>
      </c>
      <c r="K56" s="95">
        <v>47600</v>
      </c>
      <c r="L56" s="95">
        <v>55700</v>
      </c>
      <c r="M56" s="96">
        <v>76100</v>
      </c>
      <c r="Q56" s="558"/>
      <c r="R56" s="561"/>
      <c r="S56" s="563" t="s">
        <v>140</v>
      </c>
      <c r="T56" s="564"/>
      <c r="U56" s="94">
        <v>65900</v>
      </c>
      <c r="V56" s="95">
        <v>74600</v>
      </c>
      <c r="W56" s="95">
        <v>93200</v>
      </c>
      <c r="X56" s="96">
        <v>134100</v>
      </c>
      <c r="AB56" s="558"/>
      <c r="AC56" s="561"/>
      <c r="AD56" s="563" t="s">
        <v>140</v>
      </c>
      <c r="AE56" s="564"/>
      <c r="AF56" s="94">
        <v>68000</v>
      </c>
      <c r="AG56" s="95">
        <v>79800</v>
      </c>
      <c r="AH56" s="95">
        <v>100500</v>
      </c>
      <c r="AI56" s="96">
        <v>145500</v>
      </c>
      <c r="AS56" s="18" t="s">
        <v>47</v>
      </c>
      <c r="AT56" s="18">
        <v>801</v>
      </c>
      <c r="AU56" s="18">
        <v>1200</v>
      </c>
      <c r="AV56" s="572"/>
      <c r="AW56" s="597"/>
      <c r="AX56" s="579" t="s">
        <v>15</v>
      </c>
      <c r="AY56" s="580"/>
      <c r="AZ56" s="27">
        <v>41900</v>
      </c>
      <c r="BA56" s="28">
        <v>47600</v>
      </c>
      <c r="BB56" s="28">
        <v>55700</v>
      </c>
      <c r="BC56" s="29">
        <v>76100</v>
      </c>
      <c r="BD56" s="18" t="s">
        <v>47</v>
      </c>
      <c r="BE56" s="18">
        <v>801</v>
      </c>
      <c r="BF56" s="18">
        <v>1200</v>
      </c>
      <c r="BG56" s="582"/>
      <c r="BH56" s="585"/>
      <c r="BI56" s="579" t="s">
        <v>15</v>
      </c>
      <c r="BJ56" s="580"/>
      <c r="BK56" s="27">
        <v>65900</v>
      </c>
      <c r="BL56" s="28">
        <v>74600</v>
      </c>
      <c r="BM56" s="28">
        <v>93200</v>
      </c>
      <c r="BN56" s="39">
        <v>134100</v>
      </c>
      <c r="BO56" s="18" t="s">
        <v>47</v>
      </c>
      <c r="BP56" s="18">
        <v>801</v>
      </c>
      <c r="BQ56" s="18">
        <v>1200</v>
      </c>
      <c r="BR56" s="582"/>
      <c r="BS56" s="585"/>
      <c r="BT56" s="579" t="s">
        <v>15</v>
      </c>
      <c r="BU56" s="580"/>
      <c r="BV56" s="27">
        <v>68000</v>
      </c>
      <c r="BW56" s="28">
        <v>79800</v>
      </c>
      <c r="BX56" s="28">
        <v>100500</v>
      </c>
      <c r="BY56" s="39">
        <v>145500</v>
      </c>
    </row>
    <row r="57" spans="6:77" ht="25.5" customHeight="1" x14ac:dyDescent="0.4">
      <c r="F57" s="551"/>
      <c r="G57" s="595"/>
      <c r="H57" s="565" t="s">
        <v>141</v>
      </c>
      <c r="I57" s="566"/>
      <c r="J57" s="97">
        <v>46100</v>
      </c>
      <c r="K57" s="98">
        <v>53900</v>
      </c>
      <c r="L57" s="99">
        <v>63400</v>
      </c>
      <c r="M57" s="100">
        <v>86400</v>
      </c>
      <c r="Q57" s="558"/>
      <c r="R57" s="561"/>
      <c r="S57" s="547" t="s">
        <v>141</v>
      </c>
      <c r="T57" s="548"/>
      <c r="U57" s="97">
        <v>73300</v>
      </c>
      <c r="V57" s="98">
        <v>88400</v>
      </c>
      <c r="W57" s="99">
        <v>110600</v>
      </c>
      <c r="X57" s="100">
        <v>157800</v>
      </c>
      <c r="AB57" s="558"/>
      <c r="AC57" s="561"/>
      <c r="AD57" s="547" t="s">
        <v>141</v>
      </c>
      <c r="AE57" s="548"/>
      <c r="AF57" s="97">
        <v>77500</v>
      </c>
      <c r="AG57" s="98">
        <v>95100</v>
      </c>
      <c r="AH57" s="99">
        <v>119800</v>
      </c>
      <c r="AI57" s="100">
        <v>171800</v>
      </c>
      <c r="AS57" s="18" t="s">
        <v>48</v>
      </c>
      <c r="AT57" s="18">
        <v>1201</v>
      </c>
      <c r="AU57" s="18">
        <v>1400</v>
      </c>
      <c r="AV57" s="572"/>
      <c r="AW57" s="597"/>
      <c r="AX57" s="549" t="s">
        <v>16</v>
      </c>
      <c r="AY57" s="550"/>
      <c r="AZ57" s="30">
        <v>46100</v>
      </c>
      <c r="BA57" s="31">
        <v>53900</v>
      </c>
      <c r="BB57" s="31">
        <v>63400</v>
      </c>
      <c r="BC57" s="44">
        <v>86400</v>
      </c>
      <c r="BD57" s="18" t="s">
        <v>48</v>
      </c>
      <c r="BE57" s="18">
        <v>1201</v>
      </c>
      <c r="BF57" s="18">
        <v>1400</v>
      </c>
      <c r="BG57" s="582"/>
      <c r="BH57" s="585"/>
      <c r="BI57" s="588" t="s">
        <v>16</v>
      </c>
      <c r="BJ57" s="589"/>
      <c r="BK57" s="33">
        <v>73300</v>
      </c>
      <c r="BL57" s="34">
        <v>88400</v>
      </c>
      <c r="BM57" s="34">
        <v>110600</v>
      </c>
      <c r="BN57" s="35">
        <v>157800</v>
      </c>
      <c r="BO57" s="18" t="s">
        <v>48</v>
      </c>
      <c r="BP57" s="18">
        <v>1201</v>
      </c>
      <c r="BQ57" s="18">
        <v>1400</v>
      </c>
      <c r="BR57" s="582"/>
      <c r="BS57" s="585"/>
      <c r="BT57" s="588" t="s">
        <v>16</v>
      </c>
      <c r="BU57" s="589"/>
      <c r="BV57" s="33">
        <v>77500</v>
      </c>
      <c r="BW57" s="34">
        <v>95100</v>
      </c>
      <c r="BX57" s="34">
        <v>119800</v>
      </c>
      <c r="BY57" s="35">
        <v>171800</v>
      </c>
    </row>
    <row r="58" spans="6:77" ht="25.5" customHeight="1" x14ac:dyDescent="0.4">
      <c r="F58" s="551"/>
      <c r="G58" s="561"/>
      <c r="H58" s="567" t="s">
        <v>142</v>
      </c>
      <c r="I58" s="568"/>
      <c r="J58" s="101">
        <v>75600</v>
      </c>
      <c r="K58" s="92">
        <v>89300</v>
      </c>
      <c r="L58" s="102">
        <v>105100</v>
      </c>
      <c r="M58" s="103">
        <v>130900</v>
      </c>
      <c r="Q58" s="558"/>
      <c r="R58" s="561"/>
      <c r="S58" s="567" t="s">
        <v>142</v>
      </c>
      <c r="T58" s="568"/>
      <c r="U58" s="101">
        <v>112600</v>
      </c>
      <c r="V58" s="92">
        <v>137500</v>
      </c>
      <c r="W58" s="102">
        <v>172100</v>
      </c>
      <c r="X58" s="103">
        <v>229100</v>
      </c>
      <c r="AB58" s="558"/>
      <c r="AC58" s="561"/>
      <c r="AD58" s="567" t="s">
        <v>142</v>
      </c>
      <c r="AE58" s="568"/>
      <c r="AF58" s="101">
        <v>120600</v>
      </c>
      <c r="AG58" s="92">
        <v>146300</v>
      </c>
      <c r="AH58" s="102">
        <v>184500</v>
      </c>
      <c r="AI58" s="103">
        <v>247800</v>
      </c>
      <c r="AS58" s="18" t="s">
        <v>49</v>
      </c>
      <c r="AT58" s="18">
        <v>1401</v>
      </c>
      <c r="AU58" s="18">
        <v>1800</v>
      </c>
      <c r="AV58" s="572"/>
      <c r="AW58" s="585"/>
      <c r="AX58" s="569" t="s">
        <v>17</v>
      </c>
      <c r="AY58" s="570"/>
      <c r="AZ58" s="36">
        <v>75600</v>
      </c>
      <c r="BA58" s="22">
        <v>89300</v>
      </c>
      <c r="BB58" s="22">
        <v>105100</v>
      </c>
      <c r="BC58" s="23">
        <v>130900</v>
      </c>
      <c r="BD58" s="18" t="s">
        <v>49</v>
      </c>
      <c r="BE58" s="18">
        <v>1401</v>
      </c>
      <c r="BF58" s="18">
        <v>1800</v>
      </c>
      <c r="BG58" s="582"/>
      <c r="BH58" s="585"/>
      <c r="BI58" s="569" t="s">
        <v>17</v>
      </c>
      <c r="BJ58" s="570"/>
      <c r="BK58" s="36">
        <v>112600</v>
      </c>
      <c r="BL58" s="22">
        <v>137500</v>
      </c>
      <c r="BM58" s="22">
        <v>172100</v>
      </c>
      <c r="BN58" s="37">
        <v>229100</v>
      </c>
      <c r="BO58" s="18" t="s">
        <v>49</v>
      </c>
      <c r="BP58" s="18">
        <v>1401</v>
      </c>
      <c r="BQ58" s="18">
        <v>1800</v>
      </c>
      <c r="BR58" s="582"/>
      <c r="BS58" s="585"/>
      <c r="BT58" s="569" t="s">
        <v>17</v>
      </c>
      <c r="BU58" s="570"/>
      <c r="BV58" s="36">
        <v>120600</v>
      </c>
      <c r="BW58" s="22">
        <v>146300</v>
      </c>
      <c r="BX58" s="22">
        <v>184500</v>
      </c>
      <c r="BY58" s="37">
        <v>247800</v>
      </c>
    </row>
    <row r="59" spans="6:77" ht="25.5" customHeight="1" x14ac:dyDescent="0.4">
      <c r="F59" s="551"/>
      <c r="G59" s="561"/>
      <c r="H59" s="563" t="s">
        <v>143</v>
      </c>
      <c r="I59" s="564"/>
      <c r="J59" s="94">
        <v>85100</v>
      </c>
      <c r="K59" s="104">
        <v>107000</v>
      </c>
      <c r="L59" s="104">
        <v>115900</v>
      </c>
      <c r="M59" s="105">
        <v>145900</v>
      </c>
      <c r="Q59" s="558"/>
      <c r="R59" s="561"/>
      <c r="S59" s="563" t="s">
        <v>143</v>
      </c>
      <c r="T59" s="564"/>
      <c r="U59" s="94">
        <v>129300</v>
      </c>
      <c r="V59" s="104">
        <v>174300</v>
      </c>
      <c r="W59" s="104">
        <v>191000</v>
      </c>
      <c r="X59" s="105">
        <v>257000</v>
      </c>
      <c r="AB59" s="558"/>
      <c r="AC59" s="561"/>
      <c r="AD59" s="563" t="s">
        <v>143</v>
      </c>
      <c r="AE59" s="564"/>
      <c r="AF59" s="94">
        <v>138600</v>
      </c>
      <c r="AG59" s="104">
        <v>186800</v>
      </c>
      <c r="AH59" s="104">
        <v>205100</v>
      </c>
      <c r="AI59" s="105">
        <v>278300</v>
      </c>
      <c r="AS59" s="18" t="s">
        <v>50</v>
      </c>
      <c r="AT59" s="18">
        <v>1801</v>
      </c>
      <c r="AU59" s="18">
        <v>2200</v>
      </c>
      <c r="AV59" s="572"/>
      <c r="AW59" s="585"/>
      <c r="AX59" s="579" t="s">
        <v>18</v>
      </c>
      <c r="AY59" s="580"/>
      <c r="AZ59" s="27">
        <v>85100</v>
      </c>
      <c r="BA59" s="38">
        <v>107000</v>
      </c>
      <c r="BB59" s="28">
        <v>115900</v>
      </c>
      <c r="BC59" s="29">
        <v>145900</v>
      </c>
      <c r="BD59" s="18" t="s">
        <v>50</v>
      </c>
      <c r="BE59" s="18">
        <v>1801</v>
      </c>
      <c r="BF59" s="18">
        <v>2200</v>
      </c>
      <c r="BG59" s="582"/>
      <c r="BH59" s="585"/>
      <c r="BI59" s="579" t="s">
        <v>18</v>
      </c>
      <c r="BJ59" s="580"/>
      <c r="BK59" s="27">
        <v>129300</v>
      </c>
      <c r="BL59" s="38">
        <v>174300</v>
      </c>
      <c r="BM59" s="38">
        <v>191000</v>
      </c>
      <c r="BN59" s="39">
        <v>257000</v>
      </c>
      <c r="BO59" s="18" t="s">
        <v>50</v>
      </c>
      <c r="BP59" s="18">
        <v>1801</v>
      </c>
      <c r="BQ59" s="18">
        <v>2200</v>
      </c>
      <c r="BR59" s="582"/>
      <c r="BS59" s="585"/>
      <c r="BT59" s="579" t="s">
        <v>18</v>
      </c>
      <c r="BU59" s="580"/>
      <c r="BV59" s="27">
        <v>138600</v>
      </c>
      <c r="BW59" s="38">
        <v>186800</v>
      </c>
      <c r="BX59" s="38">
        <v>205100</v>
      </c>
      <c r="BY59" s="39">
        <v>278300</v>
      </c>
    </row>
    <row r="60" spans="6:77" ht="25.5" customHeight="1" thickBot="1" x14ac:dyDescent="0.45">
      <c r="F60" s="551"/>
      <c r="G60" s="562"/>
      <c r="H60" s="591" t="s">
        <v>144</v>
      </c>
      <c r="I60" s="592"/>
      <c r="J60" s="106" t="s">
        <v>78</v>
      </c>
      <c r="K60" s="107">
        <v>115600</v>
      </c>
      <c r="L60" s="108">
        <v>128700</v>
      </c>
      <c r="M60" s="109">
        <v>159500</v>
      </c>
      <c r="Q60" s="558"/>
      <c r="R60" s="562"/>
      <c r="S60" s="591" t="s">
        <v>144</v>
      </c>
      <c r="T60" s="592"/>
      <c r="U60" s="106" t="s">
        <v>78</v>
      </c>
      <c r="V60" s="107">
        <v>186200</v>
      </c>
      <c r="W60" s="108">
        <v>215400</v>
      </c>
      <c r="X60" s="110" t="s">
        <v>78</v>
      </c>
      <c r="AB60" s="558"/>
      <c r="AC60" s="562"/>
      <c r="AD60" s="591" t="s">
        <v>144</v>
      </c>
      <c r="AE60" s="592"/>
      <c r="AF60" s="106" t="s">
        <v>78</v>
      </c>
      <c r="AG60" s="107">
        <v>199400</v>
      </c>
      <c r="AH60" s="108">
        <v>231800</v>
      </c>
      <c r="AI60" s="110" t="s">
        <v>78</v>
      </c>
      <c r="AS60" s="18" t="s">
        <v>51</v>
      </c>
      <c r="AT60" s="18">
        <v>2201</v>
      </c>
      <c r="AU60" s="18">
        <v>2450</v>
      </c>
      <c r="AV60" s="572"/>
      <c r="AW60" s="586"/>
      <c r="AX60" s="593" t="s">
        <v>19</v>
      </c>
      <c r="AY60" s="594"/>
      <c r="AZ60" s="40" t="s">
        <v>131</v>
      </c>
      <c r="BA60" s="41">
        <v>115600</v>
      </c>
      <c r="BB60" s="43">
        <v>128700</v>
      </c>
      <c r="BC60" s="42">
        <v>159500</v>
      </c>
      <c r="BD60" s="18" t="s">
        <v>51</v>
      </c>
      <c r="BE60" s="18">
        <v>2201</v>
      </c>
      <c r="BF60" s="18">
        <v>2450</v>
      </c>
      <c r="BG60" s="582"/>
      <c r="BH60" s="586"/>
      <c r="BI60" s="593" t="s">
        <v>19</v>
      </c>
      <c r="BJ60" s="594"/>
      <c r="BK60" s="40" t="s">
        <v>78</v>
      </c>
      <c r="BL60" s="41">
        <v>186200</v>
      </c>
      <c r="BM60" s="41">
        <v>215400</v>
      </c>
      <c r="BN60" s="45" t="s">
        <v>78</v>
      </c>
      <c r="BO60" s="18" t="s">
        <v>51</v>
      </c>
      <c r="BP60" s="18">
        <v>2201</v>
      </c>
      <c r="BQ60" s="18">
        <v>2450</v>
      </c>
      <c r="BR60" s="582"/>
      <c r="BS60" s="586"/>
      <c r="BT60" s="593" t="s">
        <v>19</v>
      </c>
      <c r="BU60" s="594"/>
      <c r="BV60" s="40" t="s">
        <v>78</v>
      </c>
      <c r="BW60" s="41">
        <v>199400</v>
      </c>
      <c r="BX60" s="41">
        <v>231800</v>
      </c>
      <c r="BY60" s="45" t="s">
        <v>78</v>
      </c>
    </row>
    <row r="61" spans="6:77" ht="25.5" customHeight="1" x14ac:dyDescent="0.4">
      <c r="F61" s="551"/>
      <c r="G61" s="595" t="s">
        <v>22</v>
      </c>
      <c r="H61" s="555" t="s">
        <v>139</v>
      </c>
      <c r="I61" s="556"/>
      <c r="J61" s="91">
        <v>45700</v>
      </c>
      <c r="K61" s="92">
        <v>50800</v>
      </c>
      <c r="L61" s="92">
        <v>58300</v>
      </c>
      <c r="M61" s="93">
        <v>71900</v>
      </c>
      <c r="Q61" s="558"/>
      <c r="R61" s="596" t="s">
        <v>120</v>
      </c>
      <c r="S61" s="555" t="s">
        <v>139</v>
      </c>
      <c r="T61" s="556"/>
      <c r="U61" s="91">
        <v>50300</v>
      </c>
      <c r="V61" s="92">
        <v>61700</v>
      </c>
      <c r="W61" s="92">
        <v>75300</v>
      </c>
      <c r="X61" s="93">
        <v>92600</v>
      </c>
      <c r="AB61" s="558"/>
      <c r="AC61" s="596" t="s">
        <v>120</v>
      </c>
      <c r="AD61" s="555" t="s">
        <v>139</v>
      </c>
      <c r="AE61" s="556"/>
      <c r="AF61" s="91">
        <v>54000</v>
      </c>
      <c r="AG61" s="92">
        <v>66500</v>
      </c>
      <c r="AH61" s="92">
        <v>79200</v>
      </c>
      <c r="AI61" s="93">
        <v>99800</v>
      </c>
      <c r="AS61" s="18" t="s">
        <v>46</v>
      </c>
      <c r="AT61" s="18">
        <v>250</v>
      </c>
      <c r="AU61" s="18">
        <v>800</v>
      </c>
      <c r="AV61" s="572"/>
      <c r="AW61" s="597" t="s">
        <v>22</v>
      </c>
      <c r="AX61" s="577" t="s">
        <v>12</v>
      </c>
      <c r="AY61" s="578"/>
      <c r="AZ61" s="21">
        <v>45700</v>
      </c>
      <c r="BA61" s="22">
        <v>50800</v>
      </c>
      <c r="BB61" s="22">
        <v>58300</v>
      </c>
      <c r="BC61" s="23">
        <v>71900</v>
      </c>
      <c r="BD61" s="18" t="s">
        <v>46</v>
      </c>
      <c r="BE61" s="18">
        <v>250</v>
      </c>
      <c r="BF61" s="18">
        <v>800</v>
      </c>
      <c r="BG61" s="582"/>
      <c r="BH61" s="590" t="s">
        <v>23</v>
      </c>
      <c r="BI61" s="577" t="s">
        <v>12</v>
      </c>
      <c r="BJ61" s="578"/>
      <c r="BK61" s="21">
        <v>50300</v>
      </c>
      <c r="BL61" s="22">
        <v>61700</v>
      </c>
      <c r="BM61" s="22">
        <v>75300</v>
      </c>
      <c r="BN61" s="23">
        <v>92600</v>
      </c>
      <c r="BO61" s="18" t="s">
        <v>46</v>
      </c>
      <c r="BP61" s="18">
        <v>250</v>
      </c>
      <c r="BQ61" s="18">
        <v>800</v>
      </c>
      <c r="BR61" s="582"/>
      <c r="BS61" s="584" t="s">
        <v>23</v>
      </c>
      <c r="BT61" s="577" t="s">
        <v>29</v>
      </c>
      <c r="BU61" s="578"/>
      <c r="BV61" s="24">
        <v>54000</v>
      </c>
      <c r="BW61" s="25">
        <v>66500</v>
      </c>
      <c r="BX61" s="25">
        <v>79200</v>
      </c>
      <c r="BY61" s="26">
        <v>99800</v>
      </c>
    </row>
    <row r="62" spans="6:77" ht="25.5" customHeight="1" x14ac:dyDescent="0.4">
      <c r="F62" s="551"/>
      <c r="G62" s="595"/>
      <c r="H62" s="563" t="s">
        <v>140</v>
      </c>
      <c r="I62" s="564"/>
      <c r="J62" s="94">
        <v>52400</v>
      </c>
      <c r="K62" s="95">
        <v>58700</v>
      </c>
      <c r="L62" s="95">
        <v>71300</v>
      </c>
      <c r="M62" s="96">
        <v>100400</v>
      </c>
      <c r="Q62" s="558"/>
      <c r="R62" s="561"/>
      <c r="S62" s="563" t="s">
        <v>140</v>
      </c>
      <c r="T62" s="564"/>
      <c r="U62" s="94">
        <v>64900</v>
      </c>
      <c r="V62" s="95">
        <v>72900</v>
      </c>
      <c r="W62" s="95">
        <v>90700</v>
      </c>
      <c r="X62" s="96">
        <v>130300</v>
      </c>
      <c r="AB62" s="558"/>
      <c r="AC62" s="561"/>
      <c r="AD62" s="563" t="s">
        <v>140</v>
      </c>
      <c r="AE62" s="564"/>
      <c r="AF62" s="94">
        <v>69000</v>
      </c>
      <c r="AG62" s="95">
        <v>79900</v>
      </c>
      <c r="AH62" s="95">
        <v>100600</v>
      </c>
      <c r="AI62" s="96">
        <v>145800</v>
      </c>
      <c r="AS62" s="18" t="s">
        <v>47</v>
      </c>
      <c r="AT62" s="18">
        <v>801</v>
      </c>
      <c r="AU62" s="18">
        <v>1200</v>
      </c>
      <c r="AV62" s="572"/>
      <c r="AW62" s="597"/>
      <c r="AX62" s="579" t="s">
        <v>15</v>
      </c>
      <c r="AY62" s="580"/>
      <c r="AZ62" s="27">
        <v>52400</v>
      </c>
      <c r="BA62" s="28">
        <v>58700</v>
      </c>
      <c r="BB62" s="28">
        <v>71300</v>
      </c>
      <c r="BC62" s="29">
        <v>100400</v>
      </c>
      <c r="BD62" s="18" t="s">
        <v>47</v>
      </c>
      <c r="BE62" s="18">
        <v>801</v>
      </c>
      <c r="BF62" s="18">
        <v>1200</v>
      </c>
      <c r="BG62" s="582"/>
      <c r="BH62" s="585"/>
      <c r="BI62" s="579" t="s">
        <v>15</v>
      </c>
      <c r="BJ62" s="580"/>
      <c r="BK62" s="27">
        <v>64900</v>
      </c>
      <c r="BL62" s="28">
        <v>72900</v>
      </c>
      <c r="BM62" s="28">
        <v>90700</v>
      </c>
      <c r="BN62" s="39">
        <v>130300</v>
      </c>
      <c r="BO62" s="18" t="s">
        <v>47</v>
      </c>
      <c r="BP62" s="18">
        <v>801</v>
      </c>
      <c r="BQ62" s="18">
        <v>1200</v>
      </c>
      <c r="BR62" s="582"/>
      <c r="BS62" s="585"/>
      <c r="BT62" s="579" t="s">
        <v>15</v>
      </c>
      <c r="BU62" s="580"/>
      <c r="BV62" s="27">
        <v>69000</v>
      </c>
      <c r="BW62" s="28">
        <v>79900</v>
      </c>
      <c r="BX62" s="28">
        <v>100600</v>
      </c>
      <c r="BY62" s="39">
        <v>145800</v>
      </c>
    </row>
    <row r="63" spans="6:77" ht="25.5" customHeight="1" x14ac:dyDescent="0.4">
      <c r="F63" s="551"/>
      <c r="G63" s="595"/>
      <c r="H63" s="547" t="s">
        <v>141</v>
      </c>
      <c r="I63" s="548"/>
      <c r="J63" s="97">
        <v>59200</v>
      </c>
      <c r="K63" s="98">
        <v>68100</v>
      </c>
      <c r="L63" s="99">
        <v>83100</v>
      </c>
      <c r="M63" s="100">
        <v>116300</v>
      </c>
      <c r="Q63" s="558"/>
      <c r="R63" s="561"/>
      <c r="S63" s="565" t="s">
        <v>141</v>
      </c>
      <c r="T63" s="566"/>
      <c r="U63" s="97">
        <v>71800</v>
      </c>
      <c r="V63" s="98">
        <v>86200</v>
      </c>
      <c r="W63" s="99">
        <v>107500</v>
      </c>
      <c r="X63" s="100">
        <v>153100</v>
      </c>
      <c r="AB63" s="558"/>
      <c r="AC63" s="561"/>
      <c r="AD63" s="547" t="s">
        <v>141</v>
      </c>
      <c r="AE63" s="548"/>
      <c r="AF63" s="97">
        <v>77600</v>
      </c>
      <c r="AG63" s="98">
        <v>95200</v>
      </c>
      <c r="AH63" s="99">
        <v>120000</v>
      </c>
      <c r="AI63" s="100">
        <v>172100</v>
      </c>
      <c r="AS63" s="18" t="s">
        <v>48</v>
      </c>
      <c r="AT63" s="18">
        <v>1201</v>
      </c>
      <c r="AU63" s="18">
        <v>1400</v>
      </c>
      <c r="AV63" s="572"/>
      <c r="AW63" s="597"/>
      <c r="AX63" s="588" t="s">
        <v>16</v>
      </c>
      <c r="AY63" s="589"/>
      <c r="AZ63" s="33">
        <v>59200</v>
      </c>
      <c r="BA63" s="34">
        <v>68100</v>
      </c>
      <c r="BB63" s="34">
        <v>83100</v>
      </c>
      <c r="BC63" s="35">
        <v>116300</v>
      </c>
      <c r="BD63" s="18" t="s">
        <v>48</v>
      </c>
      <c r="BE63" s="18">
        <v>1201</v>
      </c>
      <c r="BF63" s="18">
        <v>1400</v>
      </c>
      <c r="BG63" s="582"/>
      <c r="BH63" s="585"/>
      <c r="BI63" s="549" t="s">
        <v>16</v>
      </c>
      <c r="BJ63" s="550"/>
      <c r="BK63" s="30">
        <v>71800</v>
      </c>
      <c r="BL63" s="31">
        <v>86200</v>
      </c>
      <c r="BM63" s="31">
        <v>107500</v>
      </c>
      <c r="BN63" s="32">
        <v>153100</v>
      </c>
      <c r="BO63" s="18" t="s">
        <v>48</v>
      </c>
      <c r="BP63" s="18">
        <v>1201</v>
      </c>
      <c r="BQ63" s="18">
        <v>1400</v>
      </c>
      <c r="BR63" s="582"/>
      <c r="BS63" s="585"/>
      <c r="BT63" s="588" t="s">
        <v>16</v>
      </c>
      <c r="BU63" s="589"/>
      <c r="BV63" s="33">
        <v>77600</v>
      </c>
      <c r="BW63" s="34">
        <v>95200</v>
      </c>
      <c r="BX63" s="34">
        <v>120000</v>
      </c>
      <c r="BY63" s="35">
        <v>172100</v>
      </c>
    </row>
    <row r="64" spans="6:77" ht="25.5" customHeight="1" x14ac:dyDescent="0.4">
      <c r="F64" s="551"/>
      <c r="G64" s="561"/>
      <c r="H64" s="567" t="s">
        <v>142</v>
      </c>
      <c r="I64" s="568"/>
      <c r="J64" s="101">
        <v>96300</v>
      </c>
      <c r="K64" s="92">
        <v>108100</v>
      </c>
      <c r="L64" s="102">
        <v>131400</v>
      </c>
      <c r="M64" s="103">
        <v>170900</v>
      </c>
      <c r="Q64" s="558"/>
      <c r="R64" s="561"/>
      <c r="S64" s="567" t="s">
        <v>142</v>
      </c>
      <c r="T64" s="568"/>
      <c r="U64" s="101">
        <v>110600</v>
      </c>
      <c r="V64" s="92">
        <v>134500</v>
      </c>
      <c r="W64" s="102">
        <v>168000</v>
      </c>
      <c r="X64" s="103">
        <v>222800</v>
      </c>
      <c r="AB64" s="558"/>
      <c r="AC64" s="561"/>
      <c r="AD64" s="567" t="s">
        <v>142</v>
      </c>
      <c r="AE64" s="568"/>
      <c r="AF64" s="101">
        <v>120700</v>
      </c>
      <c r="AG64" s="92">
        <v>146500</v>
      </c>
      <c r="AH64" s="102">
        <v>184800</v>
      </c>
      <c r="AI64" s="103">
        <v>248200</v>
      </c>
      <c r="AS64" s="18" t="s">
        <v>49</v>
      </c>
      <c r="AT64" s="18">
        <v>1401</v>
      </c>
      <c r="AU64" s="18">
        <v>1800</v>
      </c>
      <c r="AV64" s="572"/>
      <c r="AW64" s="585"/>
      <c r="AX64" s="569" t="s">
        <v>17</v>
      </c>
      <c r="AY64" s="570"/>
      <c r="AZ64" s="36">
        <v>96300</v>
      </c>
      <c r="BA64" s="22">
        <v>108100</v>
      </c>
      <c r="BB64" s="22">
        <v>131400</v>
      </c>
      <c r="BC64" s="23">
        <v>170900</v>
      </c>
      <c r="BD64" s="18" t="s">
        <v>49</v>
      </c>
      <c r="BE64" s="18">
        <v>1401</v>
      </c>
      <c r="BF64" s="18">
        <v>1800</v>
      </c>
      <c r="BG64" s="582"/>
      <c r="BH64" s="585"/>
      <c r="BI64" s="569" t="s">
        <v>17</v>
      </c>
      <c r="BJ64" s="570"/>
      <c r="BK64" s="36">
        <v>110600</v>
      </c>
      <c r="BL64" s="22">
        <v>134500</v>
      </c>
      <c r="BM64" s="22">
        <v>168000</v>
      </c>
      <c r="BN64" s="37">
        <v>222800</v>
      </c>
      <c r="BO64" s="18" t="s">
        <v>49</v>
      </c>
      <c r="BP64" s="18">
        <v>1401</v>
      </c>
      <c r="BQ64" s="18">
        <v>1800</v>
      </c>
      <c r="BR64" s="582"/>
      <c r="BS64" s="585"/>
      <c r="BT64" s="569" t="s">
        <v>17</v>
      </c>
      <c r="BU64" s="570"/>
      <c r="BV64" s="36">
        <v>120700</v>
      </c>
      <c r="BW64" s="22">
        <v>146500</v>
      </c>
      <c r="BX64" s="22">
        <v>184800</v>
      </c>
      <c r="BY64" s="37">
        <v>248200</v>
      </c>
    </row>
    <row r="65" spans="6:77" ht="25.5" customHeight="1" x14ac:dyDescent="0.4">
      <c r="F65" s="551"/>
      <c r="G65" s="561"/>
      <c r="H65" s="563" t="s">
        <v>143</v>
      </c>
      <c r="I65" s="564"/>
      <c r="J65" s="94">
        <v>106800</v>
      </c>
      <c r="K65" s="104">
        <v>133800</v>
      </c>
      <c r="L65" s="104">
        <v>146000</v>
      </c>
      <c r="M65" s="105">
        <v>191300</v>
      </c>
      <c r="Q65" s="558"/>
      <c r="R65" s="561"/>
      <c r="S65" s="563" t="s">
        <v>143</v>
      </c>
      <c r="T65" s="564"/>
      <c r="U65" s="94">
        <v>126800</v>
      </c>
      <c r="V65" s="104">
        <v>170000</v>
      </c>
      <c r="W65" s="104">
        <v>186300</v>
      </c>
      <c r="X65" s="105">
        <v>249900</v>
      </c>
      <c r="AB65" s="558"/>
      <c r="AC65" s="561"/>
      <c r="AD65" s="563" t="s">
        <v>143</v>
      </c>
      <c r="AE65" s="564"/>
      <c r="AF65" s="94">
        <v>138800</v>
      </c>
      <c r="AG65" s="104">
        <v>187100</v>
      </c>
      <c r="AH65" s="104">
        <v>205400</v>
      </c>
      <c r="AI65" s="105">
        <v>278800</v>
      </c>
      <c r="AS65" s="18" t="s">
        <v>50</v>
      </c>
      <c r="AT65" s="18">
        <v>1801</v>
      </c>
      <c r="AU65" s="18">
        <v>2200</v>
      </c>
      <c r="AV65" s="572"/>
      <c r="AW65" s="585"/>
      <c r="AX65" s="579" t="s">
        <v>18</v>
      </c>
      <c r="AY65" s="580"/>
      <c r="AZ65" s="27">
        <v>106800</v>
      </c>
      <c r="BA65" s="38">
        <v>133800</v>
      </c>
      <c r="BB65" s="28">
        <v>146000</v>
      </c>
      <c r="BC65" s="39">
        <v>191300</v>
      </c>
      <c r="BD65" s="18" t="s">
        <v>50</v>
      </c>
      <c r="BE65" s="18">
        <v>1801</v>
      </c>
      <c r="BF65" s="18">
        <v>2200</v>
      </c>
      <c r="BG65" s="582"/>
      <c r="BH65" s="585"/>
      <c r="BI65" s="579" t="s">
        <v>18</v>
      </c>
      <c r="BJ65" s="580"/>
      <c r="BK65" s="27">
        <v>126800</v>
      </c>
      <c r="BL65" s="38">
        <v>170000</v>
      </c>
      <c r="BM65" s="38">
        <v>186300</v>
      </c>
      <c r="BN65" s="39">
        <v>249900</v>
      </c>
      <c r="BO65" s="18" t="s">
        <v>50</v>
      </c>
      <c r="BP65" s="18">
        <v>1801</v>
      </c>
      <c r="BQ65" s="18">
        <v>2200</v>
      </c>
      <c r="BR65" s="582"/>
      <c r="BS65" s="585"/>
      <c r="BT65" s="579" t="s">
        <v>18</v>
      </c>
      <c r="BU65" s="580"/>
      <c r="BV65" s="27">
        <v>138800</v>
      </c>
      <c r="BW65" s="38">
        <v>187100</v>
      </c>
      <c r="BX65" s="38">
        <v>205400</v>
      </c>
      <c r="BY65" s="39">
        <v>278800</v>
      </c>
    </row>
    <row r="66" spans="6:77" ht="25.5" customHeight="1" thickBot="1" x14ac:dyDescent="0.45">
      <c r="F66" s="520"/>
      <c r="G66" s="562"/>
      <c r="H66" s="591" t="s">
        <v>144</v>
      </c>
      <c r="I66" s="592"/>
      <c r="J66" s="106" t="s">
        <v>78</v>
      </c>
      <c r="K66" s="107">
        <v>143800</v>
      </c>
      <c r="L66" s="108">
        <v>163700</v>
      </c>
      <c r="M66" s="109">
        <v>210700</v>
      </c>
      <c r="Q66" s="558"/>
      <c r="R66" s="562"/>
      <c r="S66" s="591" t="s">
        <v>144</v>
      </c>
      <c r="T66" s="592"/>
      <c r="U66" s="106" t="s">
        <v>78</v>
      </c>
      <c r="V66" s="107">
        <v>181800</v>
      </c>
      <c r="W66" s="108">
        <v>209900</v>
      </c>
      <c r="X66" s="110" t="s">
        <v>78</v>
      </c>
      <c r="AB66" s="558"/>
      <c r="AC66" s="562"/>
      <c r="AD66" s="591" t="s">
        <v>144</v>
      </c>
      <c r="AE66" s="592"/>
      <c r="AF66" s="106" t="s">
        <v>78</v>
      </c>
      <c r="AG66" s="107">
        <v>199700</v>
      </c>
      <c r="AH66" s="108">
        <v>232200</v>
      </c>
      <c r="AI66" s="110" t="s">
        <v>78</v>
      </c>
      <c r="AS66" s="18" t="s">
        <v>51</v>
      </c>
      <c r="AT66" s="18">
        <v>2201</v>
      </c>
      <c r="AU66" s="18">
        <v>2450</v>
      </c>
      <c r="AV66" s="573"/>
      <c r="AW66" s="586"/>
      <c r="AX66" s="593" t="s">
        <v>19</v>
      </c>
      <c r="AY66" s="594"/>
      <c r="AZ66" s="40" t="s">
        <v>131</v>
      </c>
      <c r="BA66" s="41">
        <v>143800</v>
      </c>
      <c r="BB66" s="43">
        <v>163700</v>
      </c>
      <c r="BC66" s="42">
        <v>210700</v>
      </c>
      <c r="BD66" s="18" t="s">
        <v>51</v>
      </c>
      <c r="BE66" s="18">
        <v>2201</v>
      </c>
      <c r="BF66" s="18">
        <v>2450</v>
      </c>
      <c r="BG66" s="582"/>
      <c r="BH66" s="586"/>
      <c r="BI66" s="593" t="s">
        <v>19</v>
      </c>
      <c r="BJ66" s="594"/>
      <c r="BK66" s="40" t="s">
        <v>78</v>
      </c>
      <c r="BL66" s="41">
        <v>181800</v>
      </c>
      <c r="BM66" s="41">
        <v>209900</v>
      </c>
      <c r="BN66" s="45" t="s">
        <v>78</v>
      </c>
      <c r="BO66" s="18" t="s">
        <v>51</v>
      </c>
      <c r="BP66" s="18">
        <v>2201</v>
      </c>
      <c r="BQ66" s="18">
        <v>2450</v>
      </c>
      <c r="BR66" s="582"/>
      <c r="BS66" s="586"/>
      <c r="BT66" s="593" t="s">
        <v>19</v>
      </c>
      <c r="BU66" s="594"/>
      <c r="BV66" s="40" t="s">
        <v>78</v>
      </c>
      <c r="BW66" s="41">
        <v>199700</v>
      </c>
      <c r="BX66" s="41">
        <v>232200</v>
      </c>
      <c r="BY66" s="45" t="s">
        <v>78</v>
      </c>
    </row>
    <row r="67" spans="6:77" ht="25.5" customHeight="1" x14ac:dyDescent="0.4">
      <c r="F67" s="598" t="s">
        <v>24</v>
      </c>
      <c r="G67" s="601" t="s">
        <v>25</v>
      </c>
      <c r="H67" s="555" t="s">
        <v>139</v>
      </c>
      <c r="I67" s="556"/>
      <c r="J67" s="91">
        <v>56100</v>
      </c>
      <c r="K67" s="92">
        <v>68100</v>
      </c>
      <c r="L67" s="92">
        <v>75500</v>
      </c>
      <c r="M67" s="93">
        <v>94200</v>
      </c>
      <c r="Q67" s="558"/>
      <c r="R67" s="596" t="s">
        <v>237</v>
      </c>
      <c r="S67" s="555" t="s">
        <v>139</v>
      </c>
      <c r="T67" s="556"/>
      <c r="U67" s="91">
        <v>58700</v>
      </c>
      <c r="V67" s="92">
        <v>72600</v>
      </c>
      <c r="W67" s="92">
        <v>90200</v>
      </c>
      <c r="X67" s="93">
        <v>113000</v>
      </c>
      <c r="AB67" s="558"/>
      <c r="AC67" s="596" t="s">
        <v>240</v>
      </c>
      <c r="AD67" s="567" t="s">
        <v>139</v>
      </c>
      <c r="AE67" s="568"/>
      <c r="AF67" s="91">
        <v>67400</v>
      </c>
      <c r="AG67" s="92">
        <v>86400</v>
      </c>
      <c r="AH67" s="92">
        <v>108400</v>
      </c>
      <c r="AI67" s="93">
        <v>135600</v>
      </c>
      <c r="AS67" s="18" t="s">
        <v>46</v>
      </c>
      <c r="AT67" s="18">
        <v>250</v>
      </c>
      <c r="AU67" s="18">
        <v>800</v>
      </c>
      <c r="AV67" s="607" t="s">
        <v>24</v>
      </c>
      <c r="AW67" s="610" t="s">
        <v>25</v>
      </c>
      <c r="AX67" s="577" t="s">
        <v>12</v>
      </c>
      <c r="AY67" s="578"/>
      <c r="AZ67" s="21">
        <v>56100</v>
      </c>
      <c r="BA67" s="22">
        <v>68100</v>
      </c>
      <c r="BB67" s="22">
        <v>75500</v>
      </c>
      <c r="BC67" s="23">
        <v>94200</v>
      </c>
      <c r="BD67" s="18" t="s">
        <v>46</v>
      </c>
      <c r="BE67" s="18">
        <v>250</v>
      </c>
      <c r="BF67" s="18">
        <v>800</v>
      </c>
      <c r="BG67" s="582"/>
      <c r="BH67" s="590" t="s">
        <v>26</v>
      </c>
      <c r="BI67" s="577" t="s">
        <v>12</v>
      </c>
      <c r="BJ67" s="578"/>
      <c r="BK67" s="21">
        <v>58700</v>
      </c>
      <c r="BL67" s="22">
        <v>72600</v>
      </c>
      <c r="BM67" s="22">
        <v>90200</v>
      </c>
      <c r="BN67" s="23">
        <v>113000</v>
      </c>
      <c r="BO67" s="18" t="s">
        <v>46</v>
      </c>
      <c r="BP67" s="18">
        <v>250</v>
      </c>
      <c r="BQ67" s="18">
        <v>800</v>
      </c>
      <c r="BR67" s="582"/>
      <c r="BS67" s="590" t="s">
        <v>30</v>
      </c>
      <c r="BT67" s="569" t="s">
        <v>29</v>
      </c>
      <c r="BU67" s="570"/>
      <c r="BV67" s="21">
        <v>67400</v>
      </c>
      <c r="BW67" s="22">
        <v>86400</v>
      </c>
      <c r="BX67" s="22">
        <v>108400</v>
      </c>
      <c r="BY67" s="23">
        <v>135600</v>
      </c>
    </row>
    <row r="68" spans="6:77" ht="25.5" customHeight="1" x14ac:dyDescent="0.4">
      <c r="F68" s="599"/>
      <c r="G68" s="561"/>
      <c r="H68" s="563" t="s">
        <v>140</v>
      </c>
      <c r="I68" s="564"/>
      <c r="J68" s="94">
        <v>69500</v>
      </c>
      <c r="K68" s="95">
        <v>75800</v>
      </c>
      <c r="L68" s="95">
        <v>95200</v>
      </c>
      <c r="M68" s="96">
        <v>137800</v>
      </c>
      <c r="Q68" s="558"/>
      <c r="R68" s="561"/>
      <c r="S68" s="563" t="s">
        <v>140</v>
      </c>
      <c r="T68" s="564"/>
      <c r="U68" s="94">
        <v>78300</v>
      </c>
      <c r="V68" s="95">
        <v>99200</v>
      </c>
      <c r="W68" s="95">
        <v>127600</v>
      </c>
      <c r="X68" s="96">
        <v>188000</v>
      </c>
      <c r="AB68" s="558"/>
      <c r="AC68" s="561"/>
      <c r="AD68" s="563" t="s">
        <v>140</v>
      </c>
      <c r="AE68" s="564"/>
      <c r="AF68" s="94">
        <v>95800</v>
      </c>
      <c r="AG68" s="95">
        <v>118700</v>
      </c>
      <c r="AH68" s="95">
        <v>154900</v>
      </c>
      <c r="AI68" s="96">
        <v>230700</v>
      </c>
      <c r="AS68" s="18" t="s">
        <v>47</v>
      </c>
      <c r="AT68" s="18">
        <v>801</v>
      </c>
      <c r="AU68" s="18">
        <v>1200</v>
      </c>
      <c r="AV68" s="608"/>
      <c r="AW68" s="585"/>
      <c r="AX68" s="579" t="s">
        <v>15</v>
      </c>
      <c r="AY68" s="580"/>
      <c r="AZ68" s="27">
        <v>69500</v>
      </c>
      <c r="BA68" s="28">
        <v>75800</v>
      </c>
      <c r="BB68" s="28">
        <v>95200</v>
      </c>
      <c r="BC68" s="29">
        <v>137800</v>
      </c>
      <c r="BD68" s="18" t="s">
        <v>47</v>
      </c>
      <c r="BE68" s="18">
        <v>801</v>
      </c>
      <c r="BF68" s="18">
        <v>1200</v>
      </c>
      <c r="BG68" s="582"/>
      <c r="BH68" s="585"/>
      <c r="BI68" s="579" t="s">
        <v>15</v>
      </c>
      <c r="BJ68" s="580"/>
      <c r="BK68" s="27">
        <v>78300</v>
      </c>
      <c r="BL68" s="28">
        <v>99200</v>
      </c>
      <c r="BM68" s="28">
        <v>127600</v>
      </c>
      <c r="BN68" s="39">
        <v>188000</v>
      </c>
      <c r="BO68" s="18" t="s">
        <v>47</v>
      </c>
      <c r="BP68" s="18">
        <v>801</v>
      </c>
      <c r="BQ68" s="18">
        <v>1200</v>
      </c>
      <c r="BR68" s="582"/>
      <c r="BS68" s="585"/>
      <c r="BT68" s="579" t="s">
        <v>15</v>
      </c>
      <c r="BU68" s="580"/>
      <c r="BV68" s="27">
        <v>95800</v>
      </c>
      <c r="BW68" s="28">
        <v>118700</v>
      </c>
      <c r="BX68" s="28">
        <v>154900</v>
      </c>
      <c r="BY68" s="39">
        <v>230700</v>
      </c>
    </row>
    <row r="69" spans="6:77" ht="25.5" customHeight="1" x14ac:dyDescent="0.4">
      <c r="F69" s="599"/>
      <c r="G69" s="561"/>
      <c r="H69" s="547" t="s">
        <v>141</v>
      </c>
      <c r="I69" s="548"/>
      <c r="J69" s="97">
        <v>80200</v>
      </c>
      <c r="K69" s="98">
        <v>90100</v>
      </c>
      <c r="L69" s="99">
        <v>113400</v>
      </c>
      <c r="M69" s="100">
        <v>162400</v>
      </c>
      <c r="Q69" s="558"/>
      <c r="R69" s="561"/>
      <c r="S69" s="547" t="s">
        <v>141</v>
      </c>
      <c r="T69" s="548"/>
      <c r="U69" s="111">
        <v>91400</v>
      </c>
      <c r="V69" s="112">
        <v>120000</v>
      </c>
      <c r="W69" s="113">
        <v>154200</v>
      </c>
      <c r="X69" s="114">
        <v>224000</v>
      </c>
      <c r="AB69" s="558"/>
      <c r="AC69" s="561"/>
      <c r="AD69" s="547" t="s">
        <v>141</v>
      </c>
      <c r="AE69" s="548"/>
      <c r="AF69" s="111">
        <v>113400</v>
      </c>
      <c r="AG69" s="112">
        <v>145100</v>
      </c>
      <c r="AH69" s="113">
        <v>188800</v>
      </c>
      <c r="AI69" s="114">
        <v>276600</v>
      </c>
      <c r="AS69" s="18" t="s">
        <v>48</v>
      </c>
      <c r="AT69" s="18">
        <v>1201</v>
      </c>
      <c r="AU69" s="18">
        <v>1400</v>
      </c>
      <c r="AV69" s="608"/>
      <c r="AW69" s="585"/>
      <c r="AX69" s="588" t="s">
        <v>16</v>
      </c>
      <c r="AY69" s="589"/>
      <c r="AZ69" s="33">
        <v>80200</v>
      </c>
      <c r="BA69" s="34">
        <v>90100</v>
      </c>
      <c r="BB69" s="34">
        <v>113400</v>
      </c>
      <c r="BC69" s="35">
        <v>162400</v>
      </c>
      <c r="BD69" s="18" t="s">
        <v>48</v>
      </c>
      <c r="BE69" s="18">
        <v>1201</v>
      </c>
      <c r="BF69" s="18">
        <v>1400</v>
      </c>
      <c r="BG69" s="582"/>
      <c r="BH69" s="585"/>
      <c r="BI69" s="588" t="s">
        <v>16</v>
      </c>
      <c r="BJ69" s="589"/>
      <c r="BK69" s="33">
        <v>91400</v>
      </c>
      <c r="BL69" s="34">
        <v>120000</v>
      </c>
      <c r="BM69" s="34">
        <v>154200</v>
      </c>
      <c r="BN69" s="35">
        <v>224000</v>
      </c>
      <c r="BO69" s="18" t="s">
        <v>48</v>
      </c>
      <c r="BP69" s="18">
        <v>1201</v>
      </c>
      <c r="BQ69" s="18">
        <v>1400</v>
      </c>
      <c r="BR69" s="582"/>
      <c r="BS69" s="585"/>
      <c r="BT69" s="588" t="s">
        <v>16</v>
      </c>
      <c r="BU69" s="589"/>
      <c r="BV69" s="33">
        <v>113400</v>
      </c>
      <c r="BW69" s="34">
        <v>145100</v>
      </c>
      <c r="BX69" s="34">
        <v>188800</v>
      </c>
      <c r="BY69" s="35">
        <v>276600</v>
      </c>
    </row>
    <row r="70" spans="6:77" ht="25.5" customHeight="1" x14ac:dyDescent="0.4">
      <c r="F70" s="599"/>
      <c r="G70" s="561"/>
      <c r="H70" s="567" t="s">
        <v>142</v>
      </c>
      <c r="I70" s="568"/>
      <c r="J70" s="101">
        <v>121900</v>
      </c>
      <c r="K70" s="92">
        <v>137000</v>
      </c>
      <c r="L70" s="102">
        <v>172100</v>
      </c>
      <c r="M70" s="103">
        <v>232500</v>
      </c>
      <c r="Q70" s="558"/>
      <c r="R70" s="561"/>
      <c r="S70" s="567" t="s">
        <v>142</v>
      </c>
      <c r="T70" s="568"/>
      <c r="U70" s="101">
        <v>140800</v>
      </c>
      <c r="V70" s="92">
        <v>179100</v>
      </c>
      <c r="W70" s="102">
        <v>230600</v>
      </c>
      <c r="X70" s="103">
        <v>317700</v>
      </c>
      <c r="AB70" s="558"/>
      <c r="AC70" s="561"/>
      <c r="AD70" s="567" t="s">
        <v>142</v>
      </c>
      <c r="AE70" s="568"/>
      <c r="AF70" s="101">
        <v>169100</v>
      </c>
      <c r="AG70" s="92">
        <v>212100</v>
      </c>
      <c r="AH70" s="102">
        <v>276900</v>
      </c>
      <c r="AI70" s="103">
        <v>388000</v>
      </c>
      <c r="AS70" s="18" t="s">
        <v>49</v>
      </c>
      <c r="AT70" s="18">
        <v>1401</v>
      </c>
      <c r="AU70" s="18">
        <v>1800</v>
      </c>
      <c r="AV70" s="608"/>
      <c r="AW70" s="585"/>
      <c r="AX70" s="569" t="s">
        <v>17</v>
      </c>
      <c r="AY70" s="570"/>
      <c r="AZ70" s="36">
        <v>121900</v>
      </c>
      <c r="BA70" s="22">
        <v>137000</v>
      </c>
      <c r="BB70" s="22">
        <v>172100</v>
      </c>
      <c r="BC70" s="23">
        <v>232500</v>
      </c>
      <c r="BD70" s="18" t="s">
        <v>49</v>
      </c>
      <c r="BE70" s="18">
        <v>1401</v>
      </c>
      <c r="BF70" s="18">
        <v>1800</v>
      </c>
      <c r="BG70" s="582"/>
      <c r="BH70" s="585"/>
      <c r="BI70" s="569" t="s">
        <v>17</v>
      </c>
      <c r="BJ70" s="570"/>
      <c r="BK70" s="36">
        <v>140800</v>
      </c>
      <c r="BL70" s="22">
        <v>179100</v>
      </c>
      <c r="BM70" s="22">
        <v>230600</v>
      </c>
      <c r="BN70" s="37">
        <v>317700</v>
      </c>
      <c r="BO70" s="18" t="s">
        <v>49</v>
      </c>
      <c r="BP70" s="18">
        <v>1401</v>
      </c>
      <c r="BQ70" s="18">
        <v>1800</v>
      </c>
      <c r="BR70" s="582"/>
      <c r="BS70" s="585"/>
      <c r="BT70" s="569" t="s">
        <v>17</v>
      </c>
      <c r="BU70" s="570"/>
      <c r="BV70" s="36">
        <v>169100</v>
      </c>
      <c r="BW70" s="22">
        <v>212100</v>
      </c>
      <c r="BX70" s="22">
        <v>276900</v>
      </c>
      <c r="BY70" s="37">
        <v>388000</v>
      </c>
    </row>
    <row r="71" spans="6:77" ht="25.5" customHeight="1" thickBot="1" x14ac:dyDescent="0.45">
      <c r="F71" s="599"/>
      <c r="G71" s="561"/>
      <c r="H71" s="563" t="s">
        <v>143</v>
      </c>
      <c r="I71" s="564"/>
      <c r="J71" s="94">
        <v>139000</v>
      </c>
      <c r="K71" s="104">
        <v>175100</v>
      </c>
      <c r="L71" s="104">
        <v>192500</v>
      </c>
      <c r="M71" s="105">
        <v>261300</v>
      </c>
      <c r="Q71" s="559"/>
      <c r="R71" s="562"/>
      <c r="S71" s="602" t="s">
        <v>145</v>
      </c>
      <c r="T71" s="603"/>
      <c r="U71" s="115">
        <v>164100</v>
      </c>
      <c r="V71" s="116">
        <v>233700</v>
      </c>
      <c r="W71" s="116">
        <v>257900</v>
      </c>
      <c r="X71" s="117">
        <v>357700</v>
      </c>
      <c r="AB71" s="559"/>
      <c r="AC71" s="562"/>
      <c r="AD71" s="602" t="s">
        <v>145</v>
      </c>
      <c r="AE71" s="603"/>
      <c r="AF71" s="115">
        <v>197600</v>
      </c>
      <c r="AG71" s="116">
        <v>280800</v>
      </c>
      <c r="AH71" s="116">
        <v>310800</v>
      </c>
      <c r="AI71" s="117">
        <v>437500</v>
      </c>
      <c r="AS71" s="18" t="s">
        <v>50</v>
      </c>
      <c r="AT71" s="18">
        <v>1801</v>
      </c>
      <c r="AU71" s="18">
        <v>2200</v>
      </c>
      <c r="AV71" s="608"/>
      <c r="AW71" s="585"/>
      <c r="AX71" s="579" t="s">
        <v>18</v>
      </c>
      <c r="AY71" s="580"/>
      <c r="AZ71" s="27">
        <v>139000</v>
      </c>
      <c r="BA71" s="38">
        <v>175100</v>
      </c>
      <c r="BB71" s="28">
        <v>192500</v>
      </c>
      <c r="BC71" s="39">
        <v>261300</v>
      </c>
      <c r="BD71" s="18" t="s">
        <v>50</v>
      </c>
      <c r="BE71" s="18">
        <v>1801</v>
      </c>
      <c r="BF71" s="18">
        <v>1913</v>
      </c>
      <c r="BG71" s="583"/>
      <c r="BH71" s="585"/>
      <c r="BI71" s="588" t="s">
        <v>27</v>
      </c>
      <c r="BJ71" s="589"/>
      <c r="BK71" s="33">
        <v>164100</v>
      </c>
      <c r="BL71" s="46">
        <v>233700</v>
      </c>
      <c r="BM71" s="46">
        <v>257900</v>
      </c>
      <c r="BN71" s="35">
        <v>357700</v>
      </c>
      <c r="BO71" s="18" t="s">
        <v>50</v>
      </c>
      <c r="BP71" s="18">
        <v>1801</v>
      </c>
      <c r="BQ71" s="18">
        <v>1913</v>
      </c>
      <c r="BR71" s="587"/>
      <c r="BS71" s="586"/>
      <c r="BT71" s="627" t="s">
        <v>31</v>
      </c>
      <c r="BU71" s="628"/>
      <c r="BV71" s="47">
        <v>197600</v>
      </c>
      <c r="BW71" s="48">
        <v>280800</v>
      </c>
      <c r="BX71" s="48">
        <v>310800</v>
      </c>
      <c r="BY71" s="49">
        <v>437500</v>
      </c>
    </row>
    <row r="72" spans="6:77" ht="25.5" customHeight="1" thickBot="1" x14ac:dyDescent="0.45">
      <c r="F72" s="600"/>
      <c r="G72" s="562"/>
      <c r="H72" s="591" t="s">
        <v>144</v>
      </c>
      <c r="I72" s="592"/>
      <c r="J72" s="106" t="s">
        <v>78</v>
      </c>
      <c r="K72" s="107">
        <v>187300</v>
      </c>
      <c r="L72" s="108">
        <v>217600</v>
      </c>
      <c r="M72" s="109">
        <v>289600</v>
      </c>
      <c r="AB72" s="557" t="s">
        <v>257</v>
      </c>
      <c r="AC72" s="560" t="s">
        <v>255</v>
      </c>
      <c r="AD72" s="555" t="s">
        <v>139</v>
      </c>
      <c r="AE72" s="556"/>
      <c r="AF72" s="91">
        <v>50500</v>
      </c>
      <c r="AG72" s="92">
        <v>62400</v>
      </c>
      <c r="AH72" s="92">
        <v>73600</v>
      </c>
      <c r="AI72" s="93">
        <v>92000</v>
      </c>
      <c r="AS72" s="18" t="s">
        <v>51</v>
      </c>
      <c r="AT72" s="18">
        <v>2201</v>
      </c>
      <c r="AU72" s="18">
        <v>2450</v>
      </c>
      <c r="AV72" s="609"/>
      <c r="AW72" s="586"/>
      <c r="AX72" s="593" t="s">
        <v>19</v>
      </c>
      <c r="AY72" s="594"/>
      <c r="AZ72" s="40" t="s">
        <v>131</v>
      </c>
      <c r="BA72" s="41">
        <v>187300</v>
      </c>
      <c r="BB72" s="43">
        <v>217600</v>
      </c>
      <c r="BC72" s="42">
        <v>289600</v>
      </c>
      <c r="BO72" s="18" t="s">
        <v>46</v>
      </c>
      <c r="BP72" s="18">
        <v>250</v>
      </c>
      <c r="BQ72" s="18">
        <v>800</v>
      </c>
      <c r="BR72" s="612" t="s">
        <v>242</v>
      </c>
      <c r="BS72" s="584" t="s">
        <v>14</v>
      </c>
      <c r="BT72" s="577" t="s">
        <v>29</v>
      </c>
      <c r="BU72" s="578"/>
      <c r="BV72" s="51">
        <v>50500</v>
      </c>
      <c r="BW72" s="52">
        <v>62400</v>
      </c>
      <c r="BX72" s="52">
        <v>73600</v>
      </c>
      <c r="BY72" s="53">
        <v>92000</v>
      </c>
    </row>
    <row r="73" spans="6:77" ht="25.5" customHeight="1" x14ac:dyDescent="0.4">
      <c r="AB73" s="558"/>
      <c r="AC73" s="561"/>
      <c r="AD73" s="563" t="s">
        <v>140</v>
      </c>
      <c r="AE73" s="564"/>
      <c r="AF73" s="94">
        <v>65100</v>
      </c>
      <c r="AG73" s="95">
        <v>73200</v>
      </c>
      <c r="AH73" s="95">
        <v>91200</v>
      </c>
      <c r="AI73" s="96">
        <v>131000</v>
      </c>
      <c r="BO73" s="18" t="s">
        <v>47</v>
      </c>
      <c r="BP73" s="18">
        <v>801</v>
      </c>
      <c r="BQ73" s="18">
        <v>1200</v>
      </c>
      <c r="BR73" s="613"/>
      <c r="BS73" s="585"/>
      <c r="BT73" s="579" t="s">
        <v>15</v>
      </c>
      <c r="BU73" s="580"/>
      <c r="BV73" s="54">
        <v>65100</v>
      </c>
      <c r="BW73" s="55">
        <v>73200</v>
      </c>
      <c r="BX73" s="55">
        <v>91200</v>
      </c>
      <c r="BY73" s="56">
        <v>131000</v>
      </c>
    </row>
    <row r="74" spans="6:77" ht="25.5" customHeight="1" x14ac:dyDescent="0.4">
      <c r="F74" s="2" t="s">
        <v>124</v>
      </c>
      <c r="G74" s="2"/>
      <c r="H74" s="2"/>
      <c r="I74" s="2"/>
      <c r="J74" s="2"/>
      <c r="K74" s="2"/>
      <c r="L74" s="2"/>
      <c r="M74" s="2"/>
      <c r="AB74" s="558"/>
      <c r="AC74" s="561"/>
      <c r="AD74" s="547" t="s">
        <v>141</v>
      </c>
      <c r="AE74" s="548"/>
      <c r="AF74" s="97">
        <v>72200</v>
      </c>
      <c r="AG74" s="98">
        <v>86600</v>
      </c>
      <c r="AH74" s="99">
        <v>108100</v>
      </c>
      <c r="AI74" s="100">
        <v>154000</v>
      </c>
      <c r="BO74" s="18" t="s">
        <v>48</v>
      </c>
      <c r="BP74" s="18">
        <v>1201</v>
      </c>
      <c r="BQ74" s="18">
        <v>1400</v>
      </c>
      <c r="BR74" s="613"/>
      <c r="BS74" s="585"/>
      <c r="BT74" s="588" t="s">
        <v>16</v>
      </c>
      <c r="BU74" s="589"/>
      <c r="BV74" s="57">
        <v>72200</v>
      </c>
      <c r="BW74" s="58">
        <v>86600</v>
      </c>
      <c r="BX74" s="58">
        <v>108100</v>
      </c>
      <c r="BY74" s="59">
        <v>154000</v>
      </c>
    </row>
    <row r="75" spans="6:77" ht="25.5" customHeight="1" x14ac:dyDescent="0.4">
      <c r="F75" s="604"/>
      <c r="G75" s="604"/>
      <c r="H75" s="604"/>
      <c r="I75" s="604"/>
      <c r="J75" s="605" t="s">
        <v>99</v>
      </c>
      <c r="K75" s="605"/>
      <c r="L75" s="606" t="s">
        <v>111</v>
      </c>
      <c r="M75" s="606"/>
      <c r="Q75" s="146" t="s">
        <v>117</v>
      </c>
      <c r="AB75" s="558"/>
      <c r="AC75" s="561"/>
      <c r="AD75" s="567" t="s">
        <v>142</v>
      </c>
      <c r="AE75" s="568"/>
      <c r="AF75" s="101">
        <v>113000</v>
      </c>
      <c r="AG75" s="92">
        <v>135100</v>
      </c>
      <c r="AH75" s="102">
        <v>168800</v>
      </c>
      <c r="AI75" s="103">
        <v>224000</v>
      </c>
      <c r="BO75" s="18" t="s">
        <v>49</v>
      </c>
      <c r="BP75" s="18">
        <v>1401</v>
      </c>
      <c r="BQ75" s="18">
        <v>1800</v>
      </c>
      <c r="BR75" s="613"/>
      <c r="BS75" s="585"/>
      <c r="BT75" s="569" t="s">
        <v>17</v>
      </c>
      <c r="BU75" s="570"/>
      <c r="BV75" s="60">
        <v>113000</v>
      </c>
      <c r="BW75" s="61">
        <v>135100</v>
      </c>
      <c r="BX75" s="61">
        <v>168800</v>
      </c>
      <c r="BY75" s="62">
        <v>224000</v>
      </c>
    </row>
    <row r="76" spans="6:77" ht="25.5" customHeight="1" x14ac:dyDescent="0.35">
      <c r="F76" s="604"/>
      <c r="G76" s="604"/>
      <c r="H76" s="604"/>
      <c r="I76" s="604"/>
      <c r="J76" s="623" t="s">
        <v>158</v>
      </c>
      <c r="K76" s="625" t="s">
        <v>159</v>
      </c>
      <c r="L76" s="389" t="s">
        <v>283</v>
      </c>
      <c r="M76" s="390" t="s">
        <v>284</v>
      </c>
      <c r="Q76" s="147" t="s">
        <v>114</v>
      </c>
      <c r="AB76" s="558"/>
      <c r="AC76" s="561"/>
      <c r="AD76" s="563" t="s">
        <v>143</v>
      </c>
      <c r="AE76" s="564"/>
      <c r="AF76" s="94">
        <v>129300</v>
      </c>
      <c r="AG76" s="104">
        <v>170900</v>
      </c>
      <c r="AH76" s="104">
        <v>187200</v>
      </c>
      <c r="AI76" s="105">
        <v>251200</v>
      </c>
      <c r="BO76" s="18" t="s">
        <v>50</v>
      </c>
      <c r="BP76" s="18">
        <v>1801</v>
      </c>
      <c r="BQ76" s="18">
        <v>2200</v>
      </c>
      <c r="BR76" s="613"/>
      <c r="BS76" s="585"/>
      <c r="BT76" s="579" t="s">
        <v>18</v>
      </c>
      <c r="BU76" s="580"/>
      <c r="BV76" s="54">
        <v>129300</v>
      </c>
      <c r="BW76" s="63">
        <v>170900</v>
      </c>
      <c r="BX76" s="55">
        <v>187200</v>
      </c>
      <c r="BY76" s="64">
        <v>251200</v>
      </c>
    </row>
    <row r="77" spans="6:77" ht="25.5" customHeight="1" thickBot="1" x14ac:dyDescent="0.45">
      <c r="F77" s="604"/>
      <c r="G77" s="604"/>
      <c r="H77" s="604"/>
      <c r="I77" s="604"/>
      <c r="J77" s="624"/>
      <c r="K77" s="626"/>
      <c r="L77" s="391" t="s">
        <v>278</v>
      </c>
      <c r="M77" s="392" t="s">
        <v>280</v>
      </c>
      <c r="Q77" s="147" t="s">
        <v>115</v>
      </c>
      <c r="AB77" s="558"/>
      <c r="AC77" s="562"/>
      <c r="AD77" s="591" t="s">
        <v>144</v>
      </c>
      <c r="AE77" s="592"/>
      <c r="AF77" s="106" t="s">
        <v>78</v>
      </c>
      <c r="AG77" s="107">
        <v>182600</v>
      </c>
      <c r="AH77" s="108">
        <v>211000</v>
      </c>
      <c r="AI77" s="109">
        <v>277800</v>
      </c>
      <c r="BO77" s="18" t="s">
        <v>51</v>
      </c>
      <c r="BP77" s="18">
        <v>2201</v>
      </c>
      <c r="BQ77" s="18">
        <v>2450</v>
      </c>
      <c r="BR77" s="614"/>
      <c r="BS77" s="586"/>
      <c r="BT77" s="593" t="s">
        <v>19</v>
      </c>
      <c r="BU77" s="594"/>
      <c r="BV77" s="65" t="s">
        <v>78</v>
      </c>
      <c r="BW77" s="66">
        <v>182600</v>
      </c>
      <c r="BX77" s="67">
        <v>211000</v>
      </c>
      <c r="BY77" s="68">
        <v>277800</v>
      </c>
    </row>
    <row r="78" spans="6:77" ht="26.25" customHeight="1" x14ac:dyDescent="0.4">
      <c r="F78" s="71" t="s">
        <v>74</v>
      </c>
      <c r="G78" s="611" t="s">
        <v>34</v>
      </c>
      <c r="H78" s="611"/>
      <c r="I78" s="611"/>
      <c r="J78" s="72">
        <v>84000</v>
      </c>
      <c r="K78" s="73">
        <v>69000</v>
      </c>
      <c r="L78" s="74">
        <v>31000</v>
      </c>
      <c r="M78" s="73">
        <v>23000</v>
      </c>
      <c r="Q78" s="147" t="s">
        <v>116</v>
      </c>
      <c r="AB78" s="558"/>
      <c r="AC78" s="560" t="s">
        <v>256</v>
      </c>
      <c r="AD78" s="555" t="s">
        <v>139</v>
      </c>
      <c r="AE78" s="556"/>
      <c r="AF78" s="91">
        <v>53100</v>
      </c>
      <c r="AG78" s="92">
        <v>66500</v>
      </c>
      <c r="AH78" s="92">
        <v>79300</v>
      </c>
      <c r="AI78" s="93">
        <v>99900</v>
      </c>
      <c r="BO78" s="18" t="s">
        <v>46</v>
      </c>
      <c r="BP78" s="18">
        <v>250</v>
      </c>
      <c r="BQ78" s="18">
        <v>800</v>
      </c>
      <c r="BR78" s="612" t="s">
        <v>243</v>
      </c>
      <c r="BS78" s="584" t="s">
        <v>244</v>
      </c>
      <c r="BT78" s="577" t="s">
        <v>29</v>
      </c>
      <c r="BU78" s="578"/>
      <c r="BV78" s="51">
        <v>53100</v>
      </c>
      <c r="BW78" s="52">
        <v>66500</v>
      </c>
      <c r="BX78" s="52">
        <v>79300</v>
      </c>
      <c r="BY78" s="53">
        <v>99900</v>
      </c>
    </row>
    <row r="79" spans="6:77" ht="26.25" customHeight="1" x14ac:dyDescent="0.4">
      <c r="F79" s="75" t="s">
        <v>75</v>
      </c>
      <c r="G79" s="615" t="s">
        <v>35</v>
      </c>
      <c r="H79" s="615"/>
      <c r="I79" s="615"/>
      <c r="J79" s="76">
        <v>57000</v>
      </c>
      <c r="K79" s="77">
        <v>47000</v>
      </c>
      <c r="L79" s="78">
        <v>24000</v>
      </c>
      <c r="M79" s="77">
        <v>18000</v>
      </c>
      <c r="Q79" s="147" t="s">
        <v>129</v>
      </c>
      <c r="AB79" s="558"/>
      <c r="AC79" s="561"/>
      <c r="AD79" s="563" t="s">
        <v>140</v>
      </c>
      <c r="AE79" s="564"/>
      <c r="AF79" s="94">
        <v>69100</v>
      </c>
      <c r="AG79" s="95">
        <v>80000</v>
      </c>
      <c r="AH79" s="95">
        <v>100800</v>
      </c>
      <c r="AI79" s="96">
        <v>145900</v>
      </c>
      <c r="BO79" s="18" t="s">
        <v>47</v>
      </c>
      <c r="BP79" s="18">
        <v>801</v>
      </c>
      <c r="BQ79" s="18">
        <v>1200</v>
      </c>
      <c r="BR79" s="613"/>
      <c r="BS79" s="585"/>
      <c r="BT79" s="579" t="s">
        <v>15</v>
      </c>
      <c r="BU79" s="580"/>
      <c r="BV79" s="54">
        <v>69100</v>
      </c>
      <c r="BW79" s="55">
        <v>80000</v>
      </c>
      <c r="BX79" s="55">
        <v>100800</v>
      </c>
      <c r="BY79" s="56">
        <v>145900</v>
      </c>
    </row>
    <row r="80" spans="6:77" ht="26.25" customHeight="1" x14ac:dyDescent="0.4">
      <c r="F80" s="79" t="s">
        <v>76</v>
      </c>
      <c r="G80" s="616" t="s">
        <v>36</v>
      </c>
      <c r="H80" s="616"/>
      <c r="I80" s="616"/>
      <c r="J80" s="80">
        <v>36000</v>
      </c>
      <c r="K80" s="81">
        <v>30000</v>
      </c>
      <c r="L80" s="82">
        <v>20000</v>
      </c>
      <c r="M80" s="81">
        <v>15000</v>
      </c>
      <c r="Q80" s="147" t="s">
        <v>130</v>
      </c>
      <c r="AB80" s="558"/>
      <c r="AC80" s="561"/>
      <c r="AD80" s="547" t="s">
        <v>141</v>
      </c>
      <c r="AE80" s="548"/>
      <c r="AF80" s="97">
        <v>77800</v>
      </c>
      <c r="AG80" s="98">
        <v>95400</v>
      </c>
      <c r="AH80" s="99">
        <v>120200</v>
      </c>
      <c r="AI80" s="100">
        <v>172300</v>
      </c>
      <c r="AV80" s="3" t="s">
        <v>37</v>
      </c>
      <c r="AW80" s="3" t="s">
        <v>34</v>
      </c>
      <c r="BO80" s="18" t="s">
        <v>48</v>
      </c>
      <c r="BP80" s="18">
        <v>1201</v>
      </c>
      <c r="BQ80" s="18">
        <v>1400</v>
      </c>
      <c r="BR80" s="613"/>
      <c r="BS80" s="585"/>
      <c r="BT80" s="588" t="s">
        <v>16</v>
      </c>
      <c r="BU80" s="589"/>
      <c r="BV80" s="57">
        <v>77800</v>
      </c>
      <c r="BW80" s="58">
        <v>95400</v>
      </c>
      <c r="BX80" s="58">
        <v>120200</v>
      </c>
      <c r="BY80" s="59">
        <v>172300</v>
      </c>
    </row>
    <row r="81" spans="6:77" ht="26.25" customHeight="1" x14ac:dyDescent="0.4">
      <c r="F81" s="83" t="s">
        <v>82</v>
      </c>
      <c r="G81" s="617" t="s">
        <v>81</v>
      </c>
      <c r="H81" s="617"/>
      <c r="I81" s="617"/>
      <c r="J81" s="84">
        <v>36000</v>
      </c>
      <c r="K81" s="85">
        <v>30000</v>
      </c>
      <c r="L81" s="86">
        <v>0</v>
      </c>
      <c r="M81" s="85">
        <v>0</v>
      </c>
      <c r="AB81" s="558"/>
      <c r="AC81" s="561"/>
      <c r="AD81" s="567" t="s">
        <v>142</v>
      </c>
      <c r="AE81" s="568"/>
      <c r="AF81" s="101">
        <v>120800</v>
      </c>
      <c r="AG81" s="92">
        <v>146600</v>
      </c>
      <c r="AH81" s="102">
        <v>185000</v>
      </c>
      <c r="AI81" s="103">
        <v>248500</v>
      </c>
      <c r="AV81" s="4" t="s">
        <v>38</v>
      </c>
      <c r="AW81" s="3" t="s">
        <v>35</v>
      </c>
      <c r="BO81" s="18" t="s">
        <v>49</v>
      </c>
      <c r="BP81" s="18">
        <v>1401</v>
      </c>
      <c r="BQ81" s="18">
        <v>1800</v>
      </c>
      <c r="BR81" s="613"/>
      <c r="BS81" s="585"/>
      <c r="BT81" s="569" t="s">
        <v>17</v>
      </c>
      <c r="BU81" s="570"/>
      <c r="BV81" s="60">
        <v>120800</v>
      </c>
      <c r="BW81" s="61">
        <v>146600</v>
      </c>
      <c r="BX81" s="61">
        <v>185000</v>
      </c>
      <c r="BY81" s="62">
        <v>248500</v>
      </c>
    </row>
    <row r="82" spans="6:77" ht="26.25" customHeight="1" x14ac:dyDescent="0.4">
      <c r="AB82" s="558"/>
      <c r="AC82" s="561"/>
      <c r="AD82" s="563" t="s">
        <v>143</v>
      </c>
      <c r="AE82" s="564"/>
      <c r="AF82" s="94">
        <v>139000</v>
      </c>
      <c r="AG82" s="104">
        <v>187400</v>
      </c>
      <c r="AH82" s="104">
        <v>205700</v>
      </c>
      <c r="AI82" s="105">
        <v>279000</v>
      </c>
      <c r="AV82" s="5" t="s">
        <v>39</v>
      </c>
      <c r="AW82" s="3" t="s">
        <v>36</v>
      </c>
      <c r="BO82" s="18" t="s">
        <v>50</v>
      </c>
      <c r="BP82" s="18">
        <v>1801</v>
      </c>
      <c r="BQ82" s="18">
        <v>2200</v>
      </c>
      <c r="BR82" s="613"/>
      <c r="BS82" s="585"/>
      <c r="BT82" s="579" t="s">
        <v>18</v>
      </c>
      <c r="BU82" s="580"/>
      <c r="BV82" s="54">
        <v>139000</v>
      </c>
      <c r="BW82" s="63">
        <v>187400</v>
      </c>
      <c r="BX82" s="55">
        <v>205700</v>
      </c>
      <c r="BY82" s="64">
        <v>279000</v>
      </c>
    </row>
    <row r="83" spans="6:77" ht="26.25" customHeight="1" thickBot="1" x14ac:dyDescent="0.45">
      <c r="AB83" s="559"/>
      <c r="AC83" s="562"/>
      <c r="AD83" s="591" t="s">
        <v>144</v>
      </c>
      <c r="AE83" s="592"/>
      <c r="AF83" s="106" t="s">
        <v>78</v>
      </c>
      <c r="AG83" s="107">
        <v>199900</v>
      </c>
      <c r="AH83" s="108">
        <v>232400</v>
      </c>
      <c r="AI83" s="109">
        <v>309200</v>
      </c>
      <c r="BO83" s="18" t="s">
        <v>51</v>
      </c>
      <c r="BP83" s="18">
        <v>2201</v>
      </c>
      <c r="BQ83" s="18">
        <v>2450</v>
      </c>
      <c r="BR83" s="614"/>
      <c r="BS83" s="586"/>
      <c r="BT83" s="593" t="s">
        <v>19</v>
      </c>
      <c r="BU83" s="594"/>
      <c r="BV83" s="65" t="s">
        <v>78</v>
      </c>
      <c r="BW83" s="66">
        <v>199900</v>
      </c>
      <c r="BX83" s="67">
        <v>232400</v>
      </c>
      <c r="BY83" s="68">
        <v>309200</v>
      </c>
    </row>
    <row r="84" spans="6:77" x14ac:dyDescent="0.4">
      <c r="AU84" s="3" t="s">
        <v>32</v>
      </c>
      <c r="AZ84" s="3" t="s">
        <v>33</v>
      </c>
    </row>
    <row r="86" spans="6:77" x14ac:dyDescent="0.4">
      <c r="AU86" s="3">
        <v>0.13750000000000001</v>
      </c>
      <c r="AV86" s="5">
        <v>0.25024999999999997</v>
      </c>
      <c r="AW86" s="5">
        <v>0.37524999999999997</v>
      </c>
      <c r="AX86" s="5">
        <v>0.50024999999999997</v>
      </c>
      <c r="AZ86" s="7">
        <v>0.8</v>
      </c>
      <c r="BA86" s="7">
        <v>1.2</v>
      </c>
      <c r="BB86" s="8">
        <v>1.6</v>
      </c>
      <c r="BC86" s="8">
        <v>2.4</v>
      </c>
    </row>
    <row r="87" spans="6:77" x14ac:dyDescent="0.4">
      <c r="AU87" s="5">
        <v>0.44055</v>
      </c>
      <c r="AV87" s="5">
        <v>0.80180099999999999</v>
      </c>
      <c r="AW87" s="5">
        <v>1.2023010000000001</v>
      </c>
      <c r="AX87" s="4">
        <v>1.6028009999999999</v>
      </c>
      <c r="AZ87" s="7">
        <v>1.2</v>
      </c>
      <c r="BA87" s="8">
        <v>1.8</v>
      </c>
      <c r="BB87" s="8">
        <v>2.4</v>
      </c>
      <c r="BC87" s="9">
        <v>3.6</v>
      </c>
    </row>
    <row r="88" spans="6:77" x14ac:dyDescent="0.4">
      <c r="AU88" s="10">
        <v>0.66054999999999997</v>
      </c>
      <c r="AV88" s="10">
        <v>1.2022010000000001</v>
      </c>
      <c r="AW88" s="11">
        <v>1.8027010000000001</v>
      </c>
      <c r="AX88" s="11">
        <v>2.4032010000000001</v>
      </c>
      <c r="AZ88" s="12">
        <v>1.4</v>
      </c>
      <c r="BA88" s="13">
        <v>2.1</v>
      </c>
      <c r="BB88" s="14">
        <v>2.8</v>
      </c>
      <c r="BC88" s="14">
        <v>4.2</v>
      </c>
    </row>
    <row r="89" spans="6:77" x14ac:dyDescent="0.4">
      <c r="AU89" s="10">
        <v>0.77054999999999996</v>
      </c>
      <c r="AV89" s="10">
        <v>1.402401</v>
      </c>
      <c r="AW89" s="11">
        <v>2.1029010000000001</v>
      </c>
      <c r="AX89" s="6">
        <v>2.803401</v>
      </c>
      <c r="AZ89" s="13">
        <v>1.8</v>
      </c>
      <c r="BA89" s="13">
        <v>2.7</v>
      </c>
      <c r="BB89" s="14">
        <v>3.6</v>
      </c>
      <c r="BC89" s="14">
        <v>5.4</v>
      </c>
    </row>
    <row r="90" spans="6:77" x14ac:dyDescent="0.4">
      <c r="AU90" s="10">
        <v>0.99055000000000004</v>
      </c>
      <c r="AV90" s="11">
        <v>1.8028010000000001</v>
      </c>
      <c r="AW90" s="11">
        <v>2.7033010000000002</v>
      </c>
      <c r="AX90" s="6">
        <v>3.6038009999999998</v>
      </c>
      <c r="AZ90" s="13">
        <v>2.2000000000000002</v>
      </c>
      <c r="BA90" s="14">
        <v>3.3</v>
      </c>
      <c r="BB90" s="14">
        <v>4.4000000000000004</v>
      </c>
      <c r="BC90" s="14">
        <v>6.6</v>
      </c>
    </row>
    <row r="91" spans="6:77" x14ac:dyDescent="0.4">
      <c r="AU91" s="10">
        <v>1.21055</v>
      </c>
      <c r="AV91" s="11">
        <v>2.203201</v>
      </c>
      <c r="AW91" s="6">
        <v>3.3037010000000002</v>
      </c>
      <c r="AX91" s="6">
        <v>4.4042009999999996</v>
      </c>
      <c r="AZ91" s="13">
        <v>2.4500000000000002</v>
      </c>
      <c r="BA91" s="14">
        <v>3.6749999999999998</v>
      </c>
      <c r="BB91" s="14">
        <v>4.9000000000000004</v>
      </c>
      <c r="BC91" s="14">
        <v>7.35</v>
      </c>
    </row>
  </sheetData>
  <sheetProtection password="CC29" sheet="1" objects="1" scenarios="1" selectLockedCells="1" selectUnlockedCells="1"/>
  <mergeCells count="399">
    <mergeCell ref="AX59:AY59"/>
    <mergeCell ref="BI59:BJ59"/>
    <mergeCell ref="BT59:BU59"/>
    <mergeCell ref="BI64:BJ64"/>
    <mergeCell ref="AW61:AW66"/>
    <mergeCell ref="AD75:AE75"/>
    <mergeCell ref="BT75:BU75"/>
    <mergeCell ref="J76:J77"/>
    <mergeCell ref="K76:K77"/>
    <mergeCell ref="AD76:AE76"/>
    <mergeCell ref="BT76:BU76"/>
    <mergeCell ref="AD77:AE77"/>
    <mergeCell ref="BT77:BU77"/>
    <mergeCell ref="AD73:AE73"/>
    <mergeCell ref="BT73:BU73"/>
    <mergeCell ref="AD74:AE74"/>
    <mergeCell ref="BT74:BU74"/>
    <mergeCell ref="BR72:BR77"/>
    <mergeCell ref="BS72:BS77"/>
    <mergeCell ref="BT72:BU72"/>
    <mergeCell ref="AD78:AE78"/>
    <mergeCell ref="BR78:BR83"/>
    <mergeCell ref="BS78:BS83"/>
    <mergeCell ref="BT78:BU78"/>
    <mergeCell ref="G79:I79"/>
    <mergeCell ref="AD79:AE79"/>
    <mergeCell ref="BT79:BU79"/>
    <mergeCell ref="G80:I80"/>
    <mergeCell ref="AD83:AE83"/>
    <mergeCell ref="BT83:BU83"/>
    <mergeCell ref="AD80:AE80"/>
    <mergeCell ref="BT80:BU80"/>
    <mergeCell ref="G81:I81"/>
    <mergeCell ref="AD81:AE81"/>
    <mergeCell ref="BT81:BU81"/>
    <mergeCell ref="AD82:AE82"/>
    <mergeCell ref="BT82:BU82"/>
    <mergeCell ref="AV67:AV72"/>
    <mergeCell ref="AW67:AW72"/>
    <mergeCell ref="AX67:AY67"/>
    <mergeCell ref="BH67:BH71"/>
    <mergeCell ref="BI67:BJ67"/>
    <mergeCell ref="AD69:AE69"/>
    <mergeCell ref="AX71:AY71"/>
    <mergeCell ref="BI71:BJ71"/>
    <mergeCell ref="AX69:AY69"/>
    <mergeCell ref="BI69:BJ69"/>
    <mergeCell ref="AD71:AE71"/>
    <mergeCell ref="AD70:AE70"/>
    <mergeCell ref="AX70:AY70"/>
    <mergeCell ref="BI70:BJ70"/>
    <mergeCell ref="AD68:AE68"/>
    <mergeCell ref="AX68:AY68"/>
    <mergeCell ref="BI68:BJ68"/>
    <mergeCell ref="AD67:AE67"/>
    <mergeCell ref="AD72:AE72"/>
    <mergeCell ref="AX72:AY72"/>
    <mergeCell ref="F67:F72"/>
    <mergeCell ref="G67:G72"/>
    <mergeCell ref="H67:I67"/>
    <mergeCell ref="R67:R71"/>
    <mergeCell ref="S67:T67"/>
    <mergeCell ref="AC67:AC71"/>
    <mergeCell ref="H71:I71"/>
    <mergeCell ref="S71:T71"/>
    <mergeCell ref="H70:I70"/>
    <mergeCell ref="S70:T70"/>
    <mergeCell ref="H68:I68"/>
    <mergeCell ref="S68:T68"/>
    <mergeCell ref="H69:I69"/>
    <mergeCell ref="S69:T69"/>
    <mergeCell ref="H72:I72"/>
    <mergeCell ref="AB72:AB83"/>
    <mergeCell ref="AC72:AC77"/>
    <mergeCell ref="F75:F77"/>
    <mergeCell ref="J75:K75"/>
    <mergeCell ref="L75:M75"/>
    <mergeCell ref="G75:I77"/>
    <mergeCell ref="G78:I78"/>
    <mergeCell ref="AC78:AC83"/>
    <mergeCell ref="AX66:AY66"/>
    <mergeCell ref="BI66:BJ66"/>
    <mergeCell ref="BT66:BU66"/>
    <mergeCell ref="H65:I65"/>
    <mergeCell ref="S65:T65"/>
    <mergeCell ref="AD65:AE65"/>
    <mergeCell ref="AX65:AY65"/>
    <mergeCell ref="BI65:BJ65"/>
    <mergeCell ref="BT65:BU65"/>
    <mergeCell ref="BH61:BH66"/>
    <mergeCell ref="BI61:BJ61"/>
    <mergeCell ref="BS61:BS66"/>
    <mergeCell ref="BT61:BU61"/>
    <mergeCell ref="AX62:AY62"/>
    <mergeCell ref="BI62:BJ62"/>
    <mergeCell ref="BT62:BU62"/>
    <mergeCell ref="BT64:BU64"/>
    <mergeCell ref="AX63:AY63"/>
    <mergeCell ref="BI63:BJ63"/>
    <mergeCell ref="BT63:BU63"/>
    <mergeCell ref="AX64:AY64"/>
    <mergeCell ref="AX61:AY61"/>
    <mergeCell ref="G61:G66"/>
    <mergeCell ref="H61:I61"/>
    <mergeCell ref="R61:R66"/>
    <mergeCell ref="S61:T61"/>
    <mergeCell ref="AC61:AC66"/>
    <mergeCell ref="AD61:AE61"/>
    <mergeCell ref="H62:I62"/>
    <mergeCell ref="S62:T62"/>
    <mergeCell ref="AD62:AE62"/>
    <mergeCell ref="H63:I63"/>
    <mergeCell ref="S63:T63"/>
    <mergeCell ref="AD63:AE63"/>
    <mergeCell ref="H64:I64"/>
    <mergeCell ref="S64:T64"/>
    <mergeCell ref="AD64:AE64"/>
    <mergeCell ref="H66:I66"/>
    <mergeCell ref="S66:T66"/>
    <mergeCell ref="AD66:AE66"/>
    <mergeCell ref="AX57:AY57"/>
    <mergeCell ref="BI57:BJ57"/>
    <mergeCell ref="BT57:BU57"/>
    <mergeCell ref="H58:I58"/>
    <mergeCell ref="S58:T58"/>
    <mergeCell ref="AD58:AE58"/>
    <mergeCell ref="AX58:AY58"/>
    <mergeCell ref="BI58:BJ58"/>
    <mergeCell ref="AW55:AW60"/>
    <mergeCell ref="AX55:AY55"/>
    <mergeCell ref="BH55:BH60"/>
    <mergeCell ref="BI55:BJ55"/>
    <mergeCell ref="BS55:BS60"/>
    <mergeCell ref="BT55:BU55"/>
    <mergeCell ref="AX56:AY56"/>
    <mergeCell ref="BI56:BJ56"/>
    <mergeCell ref="BT56:BU56"/>
    <mergeCell ref="BT58:BU58"/>
    <mergeCell ref="H60:I60"/>
    <mergeCell ref="S60:T60"/>
    <mergeCell ref="AD60:AE60"/>
    <mergeCell ref="AX60:AY60"/>
    <mergeCell ref="BI60:BJ60"/>
    <mergeCell ref="BT60:BU60"/>
    <mergeCell ref="G55:G60"/>
    <mergeCell ref="H55:I55"/>
    <mergeCell ref="R55:R60"/>
    <mergeCell ref="S55:T55"/>
    <mergeCell ref="AC55:AC60"/>
    <mergeCell ref="AD55:AE55"/>
    <mergeCell ref="H56:I56"/>
    <mergeCell ref="S56:T56"/>
    <mergeCell ref="AD56:AE56"/>
    <mergeCell ref="H57:I57"/>
    <mergeCell ref="S57:T57"/>
    <mergeCell ref="AD57:AE57"/>
    <mergeCell ref="H59:I59"/>
    <mergeCell ref="S59:T59"/>
    <mergeCell ref="AD59:AE59"/>
    <mergeCell ref="H54:I54"/>
    <mergeCell ref="S54:T54"/>
    <mergeCell ref="AD54:AE54"/>
    <mergeCell ref="AX54:AY54"/>
    <mergeCell ref="BI54:BJ54"/>
    <mergeCell ref="BT54:BU54"/>
    <mergeCell ref="H53:I53"/>
    <mergeCell ref="S53:T53"/>
    <mergeCell ref="AD53:AE53"/>
    <mergeCell ref="AX53:AY53"/>
    <mergeCell ref="BI53:BJ53"/>
    <mergeCell ref="BT53:BU53"/>
    <mergeCell ref="BI52:BJ52"/>
    <mergeCell ref="BT52:BU52"/>
    <mergeCell ref="BG49:BG71"/>
    <mergeCell ref="BH49:BH54"/>
    <mergeCell ref="BI49:BJ49"/>
    <mergeCell ref="BR49:BR71"/>
    <mergeCell ref="BS49:BS54"/>
    <mergeCell ref="BT49:BU49"/>
    <mergeCell ref="BI50:BJ50"/>
    <mergeCell ref="BT50:BU50"/>
    <mergeCell ref="BI51:BJ51"/>
    <mergeCell ref="BT51:BU51"/>
    <mergeCell ref="BT69:BU69"/>
    <mergeCell ref="BT70:BU70"/>
    <mergeCell ref="BS67:BS71"/>
    <mergeCell ref="BT67:BU67"/>
    <mergeCell ref="BT68:BU68"/>
    <mergeCell ref="BT71:BU71"/>
    <mergeCell ref="AD51:AE51"/>
    <mergeCell ref="AX51:AY51"/>
    <mergeCell ref="F49:F66"/>
    <mergeCell ref="G49:G54"/>
    <mergeCell ref="H49:I49"/>
    <mergeCell ref="Q49:Q71"/>
    <mergeCell ref="R49:R54"/>
    <mergeCell ref="S49:T49"/>
    <mergeCell ref="H50:I50"/>
    <mergeCell ref="S50:T50"/>
    <mergeCell ref="H51:I51"/>
    <mergeCell ref="S51:T51"/>
    <mergeCell ref="H52:I52"/>
    <mergeCell ref="S52:T52"/>
    <mergeCell ref="AD52:AE52"/>
    <mergeCell ref="AX52:AY52"/>
    <mergeCell ref="AB49:AB71"/>
    <mergeCell ref="AC49:AC54"/>
    <mergeCell ref="AD49:AE49"/>
    <mergeCell ref="AV49:AV66"/>
    <mergeCell ref="AW49:AW54"/>
    <mergeCell ref="AX49:AY49"/>
    <mergeCell ref="AD50:AE50"/>
    <mergeCell ref="AX50:AY50"/>
    <mergeCell ref="BR47:BR48"/>
    <mergeCell ref="BS47:BS48"/>
    <mergeCell ref="BV47:BV48"/>
    <mergeCell ref="BW47:BW48"/>
    <mergeCell ref="BX47:BX48"/>
    <mergeCell ref="BY47:BY48"/>
    <mergeCell ref="BG47:BG48"/>
    <mergeCell ref="BH47:BH48"/>
    <mergeCell ref="BK47:BK48"/>
    <mergeCell ref="BL47:BL48"/>
    <mergeCell ref="BM47:BM48"/>
    <mergeCell ref="BN47:BN48"/>
    <mergeCell ref="AV47:AV48"/>
    <mergeCell ref="AW47:AW48"/>
    <mergeCell ref="AZ47:AZ48"/>
    <mergeCell ref="BA47:BA48"/>
    <mergeCell ref="BB47:BB48"/>
    <mergeCell ref="BC47:BC48"/>
    <mergeCell ref="AB47:AB48"/>
    <mergeCell ref="AC47:AC48"/>
    <mergeCell ref="AF47:AF48"/>
    <mergeCell ref="AG47:AG48"/>
    <mergeCell ref="AH47:AH48"/>
    <mergeCell ref="AI47:AI48"/>
    <mergeCell ref="Q47:Q48"/>
    <mergeCell ref="R47:R48"/>
    <mergeCell ref="U47:U48"/>
    <mergeCell ref="V47:V48"/>
    <mergeCell ref="W47:W48"/>
    <mergeCell ref="X47:X48"/>
    <mergeCell ref="H42:I42"/>
    <mergeCell ref="M42:N42"/>
    <mergeCell ref="F45:G45"/>
    <mergeCell ref="F47:F48"/>
    <mergeCell ref="G47:G48"/>
    <mergeCell ref="J47:J48"/>
    <mergeCell ref="K47:K48"/>
    <mergeCell ref="L47:L48"/>
    <mergeCell ref="M47:M48"/>
    <mergeCell ref="G35:J35"/>
    <mergeCell ref="K35:L35"/>
    <mergeCell ref="M35:P35"/>
    <mergeCell ref="Q35:R35"/>
    <mergeCell ref="S35:U35"/>
    <mergeCell ref="G36:J36"/>
    <mergeCell ref="K36:L36"/>
    <mergeCell ref="M36:P36"/>
    <mergeCell ref="Q36:R36"/>
    <mergeCell ref="S36:U36"/>
    <mergeCell ref="G33:J33"/>
    <mergeCell ref="K33:L33"/>
    <mergeCell ref="M33:P33"/>
    <mergeCell ref="Q33:R33"/>
    <mergeCell ref="S33:U33"/>
    <mergeCell ref="G34:J34"/>
    <mergeCell ref="K34:L34"/>
    <mergeCell ref="M34:P34"/>
    <mergeCell ref="Q34:R34"/>
    <mergeCell ref="S34:U34"/>
    <mergeCell ref="F30:J32"/>
    <mergeCell ref="K30:P30"/>
    <mergeCell ref="Q30:U30"/>
    <mergeCell ref="K31:L32"/>
    <mergeCell ref="M31:P32"/>
    <mergeCell ref="AD26:AE26"/>
    <mergeCell ref="H27:L27"/>
    <mergeCell ref="M27:P27"/>
    <mergeCell ref="Q27:R27"/>
    <mergeCell ref="S27:U27"/>
    <mergeCell ref="V27:W27"/>
    <mergeCell ref="AD27:AE27"/>
    <mergeCell ref="F26:G27"/>
    <mergeCell ref="H26:L26"/>
    <mergeCell ref="M26:P26"/>
    <mergeCell ref="Q26:R26"/>
    <mergeCell ref="S26:U26"/>
    <mergeCell ref="V26:W26"/>
    <mergeCell ref="X26:AA26"/>
    <mergeCell ref="X27:AA27"/>
    <mergeCell ref="Q31:R31"/>
    <mergeCell ref="S31:U31"/>
    <mergeCell ref="Q32:R32"/>
    <mergeCell ref="S32:U32"/>
    <mergeCell ref="AD22:AE22"/>
    <mergeCell ref="H23:L23"/>
    <mergeCell ref="M23:P23"/>
    <mergeCell ref="Q23:R23"/>
    <mergeCell ref="S23:U23"/>
    <mergeCell ref="V23:W23"/>
    <mergeCell ref="AD23:AE23"/>
    <mergeCell ref="AD24:AE24"/>
    <mergeCell ref="H25:L25"/>
    <mergeCell ref="M25:P25"/>
    <mergeCell ref="Q25:R25"/>
    <mergeCell ref="S25:U25"/>
    <mergeCell ref="V25:W25"/>
    <mergeCell ref="AD25:AE25"/>
    <mergeCell ref="F22:G25"/>
    <mergeCell ref="H22:L22"/>
    <mergeCell ref="M22:P22"/>
    <mergeCell ref="Q22:R22"/>
    <mergeCell ref="S22:U22"/>
    <mergeCell ref="V22:W22"/>
    <mergeCell ref="H24:L24"/>
    <mergeCell ref="M24:P24"/>
    <mergeCell ref="Q24:R24"/>
    <mergeCell ref="S24:U24"/>
    <mergeCell ref="V24:W24"/>
    <mergeCell ref="AD18:AE18"/>
    <mergeCell ref="H19:L19"/>
    <mergeCell ref="M19:P19"/>
    <mergeCell ref="Q19:R19"/>
    <mergeCell ref="S19:U19"/>
    <mergeCell ref="V19:W19"/>
    <mergeCell ref="AD19:AE19"/>
    <mergeCell ref="AD20:AE20"/>
    <mergeCell ref="H21:L21"/>
    <mergeCell ref="M21:P21"/>
    <mergeCell ref="Q21:R21"/>
    <mergeCell ref="S21:U21"/>
    <mergeCell ref="V21:W21"/>
    <mergeCell ref="AD21:AE21"/>
    <mergeCell ref="F18:G21"/>
    <mergeCell ref="H18:L18"/>
    <mergeCell ref="M18:P18"/>
    <mergeCell ref="Q18:R18"/>
    <mergeCell ref="S18:U18"/>
    <mergeCell ref="V18:W18"/>
    <mergeCell ref="H20:L20"/>
    <mergeCell ref="M20:P20"/>
    <mergeCell ref="Q20:R20"/>
    <mergeCell ref="S20:U20"/>
    <mergeCell ref="V20:W20"/>
    <mergeCell ref="F17:G17"/>
    <mergeCell ref="H17:L17"/>
    <mergeCell ref="M17:P17"/>
    <mergeCell ref="Q17:R17"/>
    <mergeCell ref="S17:U17"/>
    <mergeCell ref="V17:W17"/>
    <mergeCell ref="AD17:AE17"/>
    <mergeCell ref="H16:L16"/>
    <mergeCell ref="M16:P16"/>
    <mergeCell ref="Q16:R16"/>
    <mergeCell ref="S16:U16"/>
    <mergeCell ref="V16:W16"/>
    <mergeCell ref="F14:G16"/>
    <mergeCell ref="H14:L14"/>
    <mergeCell ref="M14:P14"/>
    <mergeCell ref="Q14:R14"/>
    <mergeCell ref="S14:U14"/>
    <mergeCell ref="V14:W14"/>
    <mergeCell ref="AD14:AE14"/>
    <mergeCell ref="H15:L15"/>
    <mergeCell ref="M15:P15"/>
    <mergeCell ref="Q15:R15"/>
    <mergeCell ref="S15:U15"/>
    <mergeCell ref="V15:W15"/>
    <mergeCell ref="AD15:AE15"/>
    <mergeCell ref="AD16:AE16"/>
    <mergeCell ref="F7:G7"/>
    <mergeCell ref="M7:N7"/>
    <mergeCell ref="AD7:AE7"/>
    <mergeCell ref="AB9:AB11"/>
    <mergeCell ref="X14:AA14"/>
    <mergeCell ref="X15:AA15"/>
    <mergeCell ref="X16:AA16"/>
    <mergeCell ref="AH9:AH11"/>
    <mergeCell ref="F12:G13"/>
    <mergeCell ref="H12:L13"/>
    <mergeCell ref="M12:P13"/>
    <mergeCell ref="Q12:R13"/>
    <mergeCell ref="S12:U13"/>
    <mergeCell ref="V12:W13"/>
    <mergeCell ref="AD12:AF12"/>
    <mergeCell ref="AG12:AH12"/>
    <mergeCell ref="AD13:AE13"/>
    <mergeCell ref="X12:AA13"/>
    <mergeCell ref="X17:AA17"/>
    <mergeCell ref="X18:AA18"/>
    <mergeCell ref="X19:AA19"/>
    <mergeCell ref="X20:AA20"/>
    <mergeCell ref="X21:AA21"/>
    <mergeCell ref="X22:AA22"/>
    <mergeCell ref="X23:AA23"/>
    <mergeCell ref="X24:AA24"/>
    <mergeCell ref="X25:AA25"/>
  </mergeCells>
  <phoneticPr fontId="4"/>
  <conditionalFormatting sqref="Q7:S7">
    <cfRule type="expression" dxfId="117" priority="11">
      <formula>$S$7="大"</formula>
    </cfRule>
    <cfRule type="expression" dxfId="116" priority="12">
      <formula>$S$7="中"</formula>
    </cfRule>
    <cfRule type="expression" dxfId="115" priority="13">
      <formula>$S$7="小"</formula>
    </cfRule>
  </conditionalFormatting>
  <conditionalFormatting sqref="AD14:AD26 AF14:AF26">
    <cfRule type="expression" dxfId="114" priority="14">
      <formula>IF($S$7="大",$AF14=MAX($AF14,$AH14))</formula>
    </cfRule>
    <cfRule type="expression" dxfId="113" priority="15">
      <formula>IF($S$7="中",$AF14=MAX($AF14,$AH14))</formula>
    </cfRule>
    <cfRule type="expression" dxfId="112" priority="16">
      <formula>$AD14="Aグレード"</formula>
    </cfRule>
    <cfRule type="expression" dxfId="111" priority="17">
      <formula>$AD14="Sグレード"</formula>
    </cfRule>
  </conditionalFormatting>
  <conditionalFormatting sqref="AG14:AH26">
    <cfRule type="expression" dxfId="110" priority="18">
      <formula>IF($S$7="大",$AH14=MAX($AF14,$AH14))</formula>
    </cfRule>
    <cfRule type="expression" dxfId="109" priority="19">
      <formula>IF($S$7="中",$AH14=MAX($AF14,$AH14))</formula>
    </cfRule>
    <cfRule type="expression" dxfId="108" priority="20">
      <formula>$AG14="省エネ基準"</formula>
    </cfRule>
    <cfRule type="expression" dxfId="107" priority="21">
      <formula>$AG14="ZEH"</formula>
    </cfRule>
  </conditionalFormatting>
  <conditionalFormatting sqref="AG14:AH26">
    <cfRule type="expression" dxfId="106" priority="22">
      <formula>IF($S$7="小",$AH14=MAX($AF14,$AH14))</formula>
    </cfRule>
  </conditionalFormatting>
  <conditionalFormatting sqref="AD14:AD26 AF14:AF26">
    <cfRule type="expression" dxfId="105" priority="23">
      <formula>IF($S$7="小",$AF14=MAX($AF14,$AH14))</formula>
    </cfRule>
  </conditionalFormatting>
  <conditionalFormatting sqref="AD27 AF27">
    <cfRule type="expression" dxfId="104" priority="1">
      <formula>IF($S$7="大",$AF27=MAX($AF27,$AH27))</formula>
    </cfRule>
    <cfRule type="expression" dxfId="103" priority="2">
      <formula>IF($S$7="中",$AF27=MAX($AF27,$AH27))</formula>
    </cfRule>
    <cfRule type="expression" dxfId="102" priority="3">
      <formula>$AD27="Aグレード"</formula>
    </cfRule>
    <cfRule type="expression" dxfId="101" priority="4">
      <formula>$AD27="Sグレード"</formula>
    </cfRule>
  </conditionalFormatting>
  <conditionalFormatting sqref="AG27:AH27">
    <cfRule type="expression" dxfId="100" priority="5">
      <formula>IF($S$7="大",$AH27=MAX($AF27,$AH27))</formula>
    </cfRule>
    <cfRule type="expression" dxfId="99" priority="6">
      <formula>IF($S$7="中",$AH27=MAX($AF27,$AH27))</formula>
    </cfRule>
    <cfRule type="expression" dxfId="98" priority="7">
      <formula>$AG27="省エネ基準"</formula>
    </cfRule>
    <cfRule type="expression" dxfId="97" priority="8">
      <formula>$AG27="ZEH"</formula>
    </cfRule>
  </conditionalFormatting>
  <conditionalFormatting sqref="AG27:AH27">
    <cfRule type="expression" dxfId="96" priority="9">
      <formula>IF($S$7="小",$AH27=MAX($AF27,$AH27))</formula>
    </cfRule>
  </conditionalFormatting>
  <conditionalFormatting sqref="AD27 AF27">
    <cfRule type="expression" dxfId="95" priority="10">
      <formula>IF($S$7="小",$AF27=MAX($AF27,$AH27))</formula>
    </cfRule>
  </conditionalFormatting>
  <dataValidations count="2">
    <dataValidation type="list" allowBlank="1" showInputMessage="1" showErrorMessage="1" sqref="F7:G7" xr:uid="{00000000-0002-0000-0000-000000000000}">
      <formula1>$A$2:$A$3</formula1>
    </dataValidation>
    <dataValidation type="list" allowBlank="1" showInputMessage="1" showErrorMessage="1" sqref="F45:G45" xr:uid="{00000000-0002-0000-0000-000001000000}">
      <formula1>$A$41:$A$43</formula1>
    </dataValidation>
  </dataValidations>
  <printOptions horizontalCentered="1"/>
  <pageMargins left="0" right="0" top="0" bottom="0" header="0.31496062992125984" footer="0.31496062992125984"/>
  <pageSetup paperSize="9" scale="50" fitToHeight="0" orientation="landscape" r:id="rId1"/>
  <rowBreaks count="1" manualBreakCount="1">
    <brk id="38" min="4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G91"/>
  <sheetViews>
    <sheetView showGridLines="0" view="pageBreakPreview" topLeftCell="D1" zoomScale="55" zoomScaleNormal="55" zoomScaleSheetLayoutView="55" workbookViewId="0">
      <selection activeCell="S19" sqref="S19:U19"/>
    </sheetView>
  </sheetViews>
  <sheetFormatPr defaultColWidth="9" defaultRowHeight="15.75" outlineLevelCol="1" x14ac:dyDescent="0.4"/>
  <cols>
    <col min="1" max="1" width="9" style="3" hidden="1" customWidth="1" outlineLevel="1"/>
    <col min="2" max="2" width="5.75" style="3" hidden="1" customWidth="1" outlineLevel="1"/>
    <col min="3" max="3" width="18.125" style="3" hidden="1" customWidth="1" outlineLevel="1"/>
    <col min="4" max="4" width="6.5" style="3" customWidth="1" collapsed="1"/>
    <col min="5" max="5" width="2.375" style="3" customWidth="1"/>
    <col min="6" max="7" width="11.875" style="3" customWidth="1"/>
    <col min="8" max="9" width="5.875" style="3" customWidth="1"/>
    <col min="10" max="13" width="11" style="3" customWidth="1"/>
    <col min="14" max="15" width="2.125" style="3" customWidth="1"/>
    <col min="16" max="16" width="5.875" style="3" customWidth="1"/>
    <col min="17" max="18" width="11.875" style="3" customWidth="1"/>
    <col min="19" max="20" width="5.875" style="3" customWidth="1"/>
    <col min="21" max="24" width="11" style="3" customWidth="1"/>
    <col min="25" max="27" width="4.125" style="3" customWidth="1"/>
    <col min="28" max="29" width="11.875" style="3" customWidth="1"/>
    <col min="30" max="31" width="5.875" style="3" customWidth="1"/>
    <col min="32" max="35" width="11" style="3" customWidth="1"/>
    <col min="36" max="36" width="3.625" style="3" customWidth="1"/>
    <col min="37" max="40" width="9" style="3" customWidth="1"/>
    <col min="41" max="44" width="9" style="3" hidden="1" customWidth="1" outlineLevel="1"/>
    <col min="45" max="45" width="4.375" style="3" hidden="1" customWidth="1" outlineLevel="1"/>
    <col min="46" max="46" width="6.375" style="3" hidden="1" customWidth="1" outlineLevel="1"/>
    <col min="47" max="47" width="7.625" style="3" hidden="1" customWidth="1" outlineLevel="1"/>
    <col min="48" max="48" width="9.875" style="3" hidden="1" customWidth="1" outlineLevel="1"/>
    <col min="49" max="49" width="19.375" style="3" hidden="1" customWidth="1" outlineLevel="1"/>
    <col min="50" max="50" width="8.375" style="3" hidden="1" customWidth="1" outlineLevel="1"/>
    <col min="51" max="51" width="3.875" style="3" hidden="1" customWidth="1" outlineLevel="1"/>
    <col min="52" max="52" width="11.375" style="3" hidden="1" customWidth="1" outlineLevel="1"/>
    <col min="53" max="55" width="13.375" style="3" hidden="1" customWidth="1" outlineLevel="1"/>
    <col min="56" max="56" width="4.375" style="3" hidden="1" customWidth="1" outlineLevel="1"/>
    <col min="57" max="58" width="6.375" style="3" hidden="1" customWidth="1" outlineLevel="1"/>
    <col min="59" max="59" width="8.375" style="3" hidden="1" customWidth="1" outlineLevel="1"/>
    <col min="60" max="60" width="21.875" style="3" hidden="1" customWidth="1" outlineLevel="1"/>
    <col min="61" max="61" width="3.375" style="3" hidden="1" customWidth="1" outlineLevel="1"/>
    <col min="62" max="62" width="14" style="3" hidden="1" customWidth="1" outlineLevel="1"/>
    <col min="63" max="63" width="11.375" style="3" hidden="1" customWidth="1" outlineLevel="1"/>
    <col min="64" max="66" width="13.375" style="3" hidden="1" customWidth="1" outlineLevel="1"/>
    <col min="67" max="67" width="4.375" style="3" hidden="1" customWidth="1" outlineLevel="1"/>
    <col min="68" max="69" width="6.375" style="3" hidden="1" customWidth="1" outlineLevel="1"/>
    <col min="70" max="70" width="13.625" style="3" hidden="1" customWidth="1" outlineLevel="1"/>
    <col min="71" max="71" width="21.875" style="3" hidden="1" customWidth="1" outlineLevel="1"/>
    <col min="72" max="72" width="8.25" style="3" hidden="1" customWidth="1" outlineLevel="1"/>
    <col min="73" max="73" width="3.875" style="3" hidden="1" customWidth="1" outlineLevel="1"/>
    <col min="74" max="74" width="11.375" style="3" hidden="1" customWidth="1" outlineLevel="1"/>
    <col min="75" max="77" width="13.375" style="3" hidden="1" customWidth="1" outlineLevel="1"/>
    <col min="78" max="84" width="9" style="3" hidden="1" customWidth="1" outlineLevel="1"/>
    <col min="85" max="85" width="9" style="3" collapsed="1"/>
    <col min="86" max="16384" width="9" style="3"/>
  </cols>
  <sheetData>
    <row r="2" spans="1:36" ht="13.5" customHeight="1" x14ac:dyDescent="0.35">
      <c r="A2" s="3" t="s">
        <v>122</v>
      </c>
      <c r="L2" s="69"/>
    </row>
    <row r="3" spans="1:36" ht="33" x14ac:dyDescent="0.4">
      <c r="A3" s="3" t="s">
        <v>60</v>
      </c>
      <c r="F3" s="70" t="s">
        <v>285</v>
      </c>
      <c r="H3" s="50"/>
      <c r="L3" s="50"/>
    </row>
    <row r="4" spans="1:36" ht="6" customHeight="1" x14ac:dyDescent="0.4"/>
    <row r="5" spans="1:36" ht="6" customHeight="1" x14ac:dyDescent="0.4"/>
    <row r="6" spans="1:36" ht="20.25" thickBot="1" x14ac:dyDescent="0.45">
      <c r="E6" s="119"/>
      <c r="F6" s="120" t="s">
        <v>150</v>
      </c>
      <c r="G6" s="121"/>
      <c r="H6" s="121"/>
      <c r="I6" s="122"/>
      <c r="J6" s="123" t="s">
        <v>151</v>
      </c>
      <c r="K6" s="122"/>
      <c r="L6" s="122"/>
      <c r="M6" s="122"/>
      <c r="N6" s="122"/>
      <c r="O6" s="122"/>
      <c r="P6" s="120"/>
      <c r="Q6" s="120" t="s">
        <v>156</v>
      </c>
      <c r="R6" s="121"/>
      <c r="S6" s="121"/>
      <c r="T6" s="119"/>
      <c r="U6" s="119"/>
      <c r="V6" s="124" t="s">
        <v>152</v>
      </c>
      <c r="W6" s="125"/>
      <c r="X6" s="124" t="s">
        <v>153</v>
      </c>
      <c r="Y6" s="119"/>
      <c r="Z6" s="119"/>
      <c r="AA6" s="119"/>
      <c r="AB6" s="124" t="s">
        <v>154</v>
      </c>
      <c r="AC6" s="119"/>
      <c r="AD6" s="124" t="s">
        <v>155</v>
      </c>
      <c r="AE6" s="119"/>
      <c r="AF6" s="125"/>
      <c r="AG6" s="119"/>
      <c r="AH6" s="119"/>
      <c r="AI6" s="119"/>
      <c r="AJ6" s="119"/>
    </row>
    <row r="7" spans="1:36" ht="38.25" customHeight="1" thickBot="1" x14ac:dyDescent="0.45">
      <c r="E7" s="119"/>
      <c r="F7" s="440" t="s">
        <v>60</v>
      </c>
      <c r="G7" s="441"/>
      <c r="H7" s="119"/>
      <c r="I7" s="127" t="s">
        <v>40</v>
      </c>
      <c r="J7" s="209">
        <v>1200</v>
      </c>
      <c r="K7" s="126" t="s">
        <v>225</v>
      </c>
      <c r="L7" s="209">
        <v>1200</v>
      </c>
      <c r="M7" s="442" t="s">
        <v>157</v>
      </c>
      <c r="N7" s="443"/>
      <c r="O7" s="145"/>
      <c r="P7" s="144"/>
      <c r="Q7" s="313">
        <f>J7*L7/1000000</f>
        <v>1.44</v>
      </c>
      <c r="R7" s="118" t="s">
        <v>149</v>
      </c>
      <c r="S7" s="143" t="str">
        <f>IF(Q7&gt;=2.8,"大",IF(Q7&gt;=1.6,"中",IF(Q7&gt;=0.2,"小",IF(Q7&gt;0,"極小","-"))))</f>
        <v>小</v>
      </c>
      <c r="T7" s="119"/>
      <c r="U7" s="119"/>
      <c r="V7" s="208">
        <v>100</v>
      </c>
      <c r="W7" s="207" t="s">
        <v>147</v>
      </c>
      <c r="X7" s="209"/>
      <c r="Y7" s="207" t="s">
        <v>148</v>
      </c>
      <c r="Z7" s="207"/>
      <c r="AA7" s="119"/>
      <c r="AB7" s="209"/>
      <c r="AC7" s="207" t="s">
        <v>148</v>
      </c>
      <c r="AD7" s="444"/>
      <c r="AE7" s="445"/>
      <c r="AF7" s="207" t="s">
        <v>148</v>
      </c>
      <c r="AG7" s="119"/>
      <c r="AH7" s="119"/>
      <c r="AI7" s="119"/>
      <c r="AJ7" s="119"/>
    </row>
    <row r="8" spans="1:36" ht="12" customHeight="1" x14ac:dyDescent="0.4"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5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1:36" ht="7.5" customHeight="1" x14ac:dyDescent="0.4">
      <c r="AB9" s="409" t="s">
        <v>274</v>
      </c>
      <c r="AH9" s="409" t="s">
        <v>134</v>
      </c>
    </row>
    <row r="10" spans="1:36" ht="7.5" customHeight="1" x14ac:dyDescent="0.4">
      <c r="AB10" s="409"/>
      <c r="AH10" s="409"/>
    </row>
    <row r="11" spans="1:36" ht="9.75" customHeight="1" thickBot="1" x14ac:dyDescent="0.45">
      <c r="AB11" s="410"/>
      <c r="AH11" s="410"/>
    </row>
    <row r="12" spans="1:36" ht="24" customHeight="1" x14ac:dyDescent="0.4">
      <c r="F12" s="411"/>
      <c r="G12" s="412"/>
      <c r="H12" s="412"/>
      <c r="I12" s="412"/>
      <c r="J12" s="412"/>
      <c r="K12" s="412"/>
      <c r="L12" s="415"/>
      <c r="M12" s="411" t="s">
        <v>101</v>
      </c>
      <c r="N12" s="412"/>
      <c r="O12" s="412"/>
      <c r="P12" s="415"/>
      <c r="Q12" s="417" t="s">
        <v>160</v>
      </c>
      <c r="R12" s="418"/>
      <c r="S12" s="421" t="s">
        <v>102</v>
      </c>
      <c r="T12" s="422"/>
      <c r="U12" s="423"/>
      <c r="V12" s="427" t="s">
        <v>96</v>
      </c>
      <c r="W12" s="428"/>
      <c r="X12" s="435" t="s">
        <v>95</v>
      </c>
      <c r="Y12" s="436"/>
      <c r="Z12" s="436"/>
      <c r="AA12" s="436"/>
      <c r="AB12" s="323"/>
      <c r="AC12" s="130"/>
      <c r="AD12" s="429" t="s">
        <v>99</v>
      </c>
      <c r="AE12" s="430"/>
      <c r="AF12" s="431"/>
      <c r="AG12" s="432" t="s">
        <v>100</v>
      </c>
      <c r="AH12" s="432"/>
    </row>
    <row r="13" spans="1:36" ht="24" customHeight="1" x14ac:dyDescent="0.4">
      <c r="A13" s="3" t="s">
        <v>196</v>
      </c>
      <c r="B13" s="3" t="s">
        <v>195</v>
      </c>
      <c r="F13" s="413"/>
      <c r="G13" s="414"/>
      <c r="H13" s="414"/>
      <c r="I13" s="414"/>
      <c r="J13" s="414"/>
      <c r="K13" s="414"/>
      <c r="L13" s="416"/>
      <c r="M13" s="413"/>
      <c r="N13" s="414"/>
      <c r="O13" s="414"/>
      <c r="P13" s="416"/>
      <c r="Q13" s="419"/>
      <c r="R13" s="420"/>
      <c r="S13" s="424"/>
      <c r="T13" s="425"/>
      <c r="U13" s="426"/>
      <c r="V13" s="427"/>
      <c r="W13" s="428"/>
      <c r="X13" s="437"/>
      <c r="Y13" s="425"/>
      <c r="Z13" s="425"/>
      <c r="AA13" s="425"/>
      <c r="AB13" s="324" t="s">
        <v>273</v>
      </c>
      <c r="AC13" s="130"/>
      <c r="AD13" s="433" t="s">
        <v>97</v>
      </c>
      <c r="AE13" s="434"/>
      <c r="AF13" s="131" t="s">
        <v>96</v>
      </c>
      <c r="AG13" s="132" t="s">
        <v>98</v>
      </c>
      <c r="AH13" s="131" t="s">
        <v>96</v>
      </c>
    </row>
    <row r="14" spans="1:36" ht="28.5" customHeight="1" x14ac:dyDescent="0.4">
      <c r="A14" s="3" t="str">
        <f>IFERROR(IF(J7&gt;=AZ45,IF(J7&lt;=AZ46,AZ44,IF(J7&gt;=BA45,IF(J7&lt;=BA46,BA44,IF(J7&gt;=BB45,IF(J7&lt;=BB46,BB44,IF(J7&gt;=BC45,IF(J7&lt;=BC46,BC44,""),"")),"")),"")),""),"")</f>
        <v>WB</v>
      </c>
      <c r="B14" s="3" t="str">
        <f>IFERROR(IF(L7&gt;=AT49,IF(L7&lt;=AU49,AS49,IF(L7&gt;=AT50,IF(L7&lt;=AU50,AS50,IF(L7&gt;=AT51,IF(L7&lt;=AU51,AS51,IF(L7&gt;=AT52,IF(L7&lt;=AU52,AS52,IF(L7&gt;=AT53,IF(L7&lt;=AU53,AS53,IF(L7&gt;=AT54,IF(L7&lt;=AU54,AS54,""),"")),"")),"")),"")),"")),""),"")</f>
        <v>HB</v>
      </c>
      <c r="C14" s="3" t="s">
        <v>71</v>
      </c>
      <c r="F14" s="446" t="s">
        <v>83</v>
      </c>
      <c r="G14" s="447"/>
      <c r="H14" s="458" t="s">
        <v>103</v>
      </c>
      <c r="I14" s="459"/>
      <c r="J14" s="459"/>
      <c r="K14" s="459"/>
      <c r="L14" s="459"/>
      <c r="M14" s="460">
        <f>IFERROR(VLOOKUP($B$14,$AS$49:$BC$54,MATCH($A$14,$AS$44:$BC$44,0),0),"-")</f>
        <v>44700</v>
      </c>
      <c r="N14" s="460"/>
      <c r="O14" s="460"/>
      <c r="P14" s="460"/>
      <c r="Q14" s="460">
        <f>IFERROR(IF($V$7="","",ROUNDUP(M14*$V$7/100,-2)),"-")</f>
        <v>44700</v>
      </c>
      <c r="R14" s="460"/>
      <c r="S14" s="461">
        <f>IFERROR(IF(M14="-","-",IF(SUM(Q14,$X$7,$AB$7,$AD$7)=0,"",SUM(Q14,$X$7,$AB$7,$AD$7))),"-")</f>
        <v>44700</v>
      </c>
      <c r="T14" s="461"/>
      <c r="U14" s="461"/>
      <c r="V14" s="461">
        <f>IF(M14="-","-",MAX(AH14,AF14))</f>
        <v>15000</v>
      </c>
      <c r="W14" s="462"/>
      <c r="X14" s="403">
        <f>IFERROR(IF((S14-V14)&lt;0,0,S14-V14),"-")</f>
        <v>29700</v>
      </c>
      <c r="Y14" s="404"/>
      <c r="Z14" s="404"/>
      <c r="AA14" s="404"/>
      <c r="AB14" s="325">
        <f>X14/M14</f>
        <v>0.66442953020134232</v>
      </c>
      <c r="AC14" s="130"/>
      <c r="AD14" s="463" t="str">
        <f>IF(M14="-","-",VLOOKUP($C14,BD!$F$6:$H$9,2,0))</f>
        <v>対象外</v>
      </c>
      <c r="AE14" s="464"/>
      <c r="AF14" s="133" t="str">
        <f>IFERROR(VLOOKUP('2枚建'!$S$7,BD!$G$23:$L$26,MATCH('2枚建'!AD14,BD!$G$22:$L$22,0),0),"-")</f>
        <v>-</v>
      </c>
      <c r="AG14" s="134" t="str">
        <f>IF(M14="-","-",VLOOKUP($C14,BD!$F$6:$K$9,3,0))</f>
        <v>省エネ基準</v>
      </c>
      <c r="AH14" s="135">
        <f>IFERROR(VLOOKUP('2枚建'!$S$7,BD!$G$23:$L$26,MATCH('2枚建'!AG14,BD!$G$22:$L$22,0),0),"-")</f>
        <v>15000</v>
      </c>
    </row>
    <row r="15" spans="1:36" ht="28.5" customHeight="1" x14ac:dyDescent="0.4">
      <c r="A15" s="3" t="str">
        <f>IFERROR(IF(J7&gt;=AZ45,IF(J7&lt;=AZ46,AZ44,IF(J7&gt;=BA45,IF(J7&lt;=BA46,BA44,IF(J7&gt;=BB45,IF(J7&lt;=BB46,BB44,IF(J7&gt;=BC45,IF(J7&lt;=BC46,BC44,""),"")),"")),"")),""),"")</f>
        <v>WB</v>
      </c>
      <c r="B15" s="3" t="str">
        <f>IFERROR(IF(L7&gt;=AT55,IF(L7&lt;=AU55,AS55,IF(L7&gt;=AT56,IF(L7&lt;=AU56,AS56,IF(L7&gt;=AT57,IF(L7&lt;=AU57,AS57,IF(L7&gt;=AT58,IF(L7&lt;=AU58,AS58,IF(L7&gt;=AT59,IF(L7&lt;=AU59,AS59,IF(L7&gt;=AT60,IF(L7&lt;=AU60,AS60,""),"")),"")),"")),"")),"")),""),"")</f>
        <v>HB</v>
      </c>
      <c r="C15" s="3" t="s">
        <v>71</v>
      </c>
      <c r="F15" s="446"/>
      <c r="G15" s="447"/>
      <c r="H15" s="465" t="s">
        <v>88</v>
      </c>
      <c r="I15" s="466"/>
      <c r="J15" s="466"/>
      <c r="K15" s="466"/>
      <c r="L15" s="466"/>
      <c r="M15" s="467">
        <f>IFERROR(VLOOKUP($B$15,$AS$55:$BC$60,MATCH($A$15,$AS$44:$BC$44,0),0),"-")</f>
        <v>47600</v>
      </c>
      <c r="N15" s="467"/>
      <c r="O15" s="467"/>
      <c r="P15" s="467"/>
      <c r="Q15" s="467">
        <f t="shared" ref="Q15:Q27" si="0">IFERROR(IF($V$7="","",ROUNDUP(M15*$V$7/100,-2)),"-")</f>
        <v>47600</v>
      </c>
      <c r="R15" s="467"/>
      <c r="S15" s="468">
        <f t="shared" ref="S15:S27" si="1">IFERROR(IF(M15="-","-",IF(SUM(Q15,$X$7,$AB$7,$AD$7)=0,"",SUM(Q15,$X$7,$AB$7,$AD$7))),"-")</f>
        <v>47600</v>
      </c>
      <c r="T15" s="468"/>
      <c r="U15" s="468"/>
      <c r="V15" s="468">
        <f t="shared" ref="V15:V26" si="2">IF(M15="-","-",MAX(AH15,AF15))</f>
        <v>15000</v>
      </c>
      <c r="W15" s="469"/>
      <c r="X15" s="405">
        <f t="shared" ref="X15:X27" si="3">IFERROR(IF((S15-V15)&lt;0,0,S15-V15),"-")</f>
        <v>32600</v>
      </c>
      <c r="Y15" s="406"/>
      <c r="Z15" s="406"/>
      <c r="AA15" s="406"/>
      <c r="AB15" s="326">
        <f t="shared" ref="AB15:AB27" si="4">X15/M15</f>
        <v>0.68487394957983194</v>
      </c>
      <c r="AC15" s="130"/>
      <c r="AD15" s="438" t="str">
        <f>IF(M15="-","-",VLOOKUP($C15,BD!$F$6:$H$9,2,0))</f>
        <v>対象外</v>
      </c>
      <c r="AE15" s="439"/>
      <c r="AF15" s="136" t="str">
        <f>IFERROR(VLOOKUP('2枚建'!$S$7,BD!$G$23:$L$26,MATCH('2枚建'!AD15,BD!$G$22:$L$22,0),0),"-")</f>
        <v>-</v>
      </c>
      <c r="AG15" s="137" t="str">
        <f>IF(M15="-","-",VLOOKUP($C15,BD!$F$6:$K$9,3,0))</f>
        <v>省エネ基準</v>
      </c>
      <c r="AH15" s="136">
        <f>IFERROR(VLOOKUP('2枚建'!$S$7,BD!$G$23:$L$26,MATCH('2枚建'!AG15,BD!$G$22:$L$22,0),0),"-")</f>
        <v>15000</v>
      </c>
    </row>
    <row r="16" spans="1:36" ht="28.5" customHeight="1" x14ac:dyDescent="0.4">
      <c r="A16" s="3" t="str">
        <f>IFERROR(IF(J7&gt;=AZ45,IF(J7&lt;=AZ46,AZ44,IF(J7&gt;=BA45,IF(J7&lt;=BA46,BA44,IF(J7&gt;=BB45,IF(J7&lt;=BB46,BB44,IF(J7&gt;=BC45,IF(J7&lt;=BC46,BC44,""),"")),"")),"")),""),"")</f>
        <v>WB</v>
      </c>
      <c r="B16" s="3" t="str">
        <f>IFERROR(IF(L7&gt;=AT61,IF(L7&lt;=AU61,AS61,IF(L7&gt;=AT62,IF(L7&lt;=AU62,AS62,IF(L7&gt;=AT63,IF(L7&lt;=AU63,AS63,IF(L7&gt;=AT64,IF(L7&lt;=AU64,AS64,IF(L7&gt;=AT65,IF(L7&lt;=AU65,AS65,IF(L7&gt;=AT66,IF(L7&lt;=AU66,AS66,""),"")),"")),"")),"")),"")),""),"")</f>
        <v>HB</v>
      </c>
      <c r="C16" s="3" t="s">
        <v>71</v>
      </c>
      <c r="F16" s="446"/>
      <c r="G16" s="447"/>
      <c r="H16" s="453" t="s">
        <v>89</v>
      </c>
      <c r="I16" s="454"/>
      <c r="J16" s="454"/>
      <c r="K16" s="454"/>
      <c r="L16" s="454"/>
      <c r="M16" s="455">
        <f>IFERROR(VLOOKUP($B$16,$AS$61:$BC$66,MATCH($A$16,$AS$44:$BC$44,0),0),"-")</f>
        <v>58700</v>
      </c>
      <c r="N16" s="455"/>
      <c r="O16" s="455"/>
      <c r="P16" s="455"/>
      <c r="Q16" s="455">
        <f t="shared" si="0"/>
        <v>58700</v>
      </c>
      <c r="R16" s="455"/>
      <c r="S16" s="456">
        <f t="shared" si="1"/>
        <v>58700</v>
      </c>
      <c r="T16" s="456"/>
      <c r="U16" s="456"/>
      <c r="V16" s="456">
        <f t="shared" si="2"/>
        <v>15000</v>
      </c>
      <c r="W16" s="457"/>
      <c r="X16" s="407">
        <f t="shared" si="3"/>
        <v>43700</v>
      </c>
      <c r="Y16" s="408"/>
      <c r="Z16" s="408"/>
      <c r="AA16" s="408"/>
      <c r="AB16" s="327">
        <f t="shared" si="4"/>
        <v>0.74446337308347532</v>
      </c>
      <c r="AC16" s="130"/>
      <c r="AD16" s="433" t="str">
        <f>IF(M16="-","-",VLOOKUP($C16,BD!$F$6:$H$9,2,0))</f>
        <v>対象外</v>
      </c>
      <c r="AE16" s="434"/>
      <c r="AF16" s="138" t="str">
        <f>IFERROR(VLOOKUP('2枚建'!$S$7,BD!$G$23:$L$26,MATCH('2枚建'!AD16,BD!$G$22:$L$22,0),0),"-")</f>
        <v>-</v>
      </c>
      <c r="AG16" s="132" t="str">
        <f>IF(M16="-","-",VLOOKUP($C16,BD!$F$6:$K$9,3,0))</f>
        <v>省エネ基準</v>
      </c>
      <c r="AH16" s="139">
        <f>IFERROR(VLOOKUP('2枚建'!$S$7,BD!$G$23:$L$26,MATCH('2枚建'!AG16,BD!$G$22:$L$22,0),0),"-")</f>
        <v>15000</v>
      </c>
    </row>
    <row r="17" spans="1:34" ht="28.5" customHeight="1" x14ac:dyDescent="0.4">
      <c r="A17" s="3" t="str">
        <f>IFERROR(IF(J7&gt;=AZ45,IF(J7&lt;=AZ46,AZ44,IF(J7&gt;=BA45,IF(J7&lt;=BA46,BA44,IF(J7&gt;=BB45,IF(J7&lt;=BB46,BB44,IF(J7&gt;=BC45,IF(J7&lt;=BC46,BC44,""),"")),"")),"")),""),"")</f>
        <v>WB</v>
      </c>
      <c r="B17" s="3" t="str">
        <f>IFERROR(IF(L7&gt;=AT67,IF(L7&lt;=AU67,AS67,IF(L7&gt;=AT68,IF(L7&lt;=AU68,AS68,IF(L7&gt;=AT69,IF(L7&lt;=AU69,AS69,IF(L7&gt;=AT70,IF(L7&lt;=AU70,AS70,IF(L7&gt;=AT71,IF(L7&lt;=AU71,AS71,IF(L7&gt;=AT72,IF(L7&lt;=AU72,AS72,""),"")),"")),"")),"")),"")),""),"")</f>
        <v>HB</v>
      </c>
      <c r="C17" s="3" t="s">
        <v>71</v>
      </c>
      <c r="F17" s="446" t="s">
        <v>84</v>
      </c>
      <c r="G17" s="447"/>
      <c r="H17" s="448" t="s">
        <v>90</v>
      </c>
      <c r="I17" s="446"/>
      <c r="J17" s="446"/>
      <c r="K17" s="446"/>
      <c r="L17" s="446"/>
      <c r="M17" s="449">
        <f>IFERROR(VLOOKUP($B$17,$AS$67:$BC$72,MATCH($A$17,$AS$44:$BC$44,0),0),"-")</f>
        <v>75800</v>
      </c>
      <c r="N17" s="449"/>
      <c r="O17" s="449"/>
      <c r="P17" s="449"/>
      <c r="Q17" s="449">
        <f t="shared" si="0"/>
        <v>75800</v>
      </c>
      <c r="R17" s="449"/>
      <c r="S17" s="450">
        <f t="shared" si="1"/>
        <v>75800</v>
      </c>
      <c r="T17" s="450"/>
      <c r="U17" s="450"/>
      <c r="V17" s="450">
        <f t="shared" si="2"/>
        <v>15000</v>
      </c>
      <c r="W17" s="451"/>
      <c r="X17" s="401">
        <f t="shared" si="3"/>
        <v>60800</v>
      </c>
      <c r="Y17" s="402"/>
      <c r="Z17" s="402"/>
      <c r="AA17" s="402"/>
      <c r="AB17" s="328">
        <f t="shared" si="4"/>
        <v>0.80211081794195249</v>
      </c>
      <c r="AC17" s="130"/>
      <c r="AD17" s="447" t="str">
        <f>IF(M17="-","-",VLOOKUP($C17,BD!$F$6:$H$9,2,0))</f>
        <v>対象外</v>
      </c>
      <c r="AE17" s="452"/>
      <c r="AF17" s="140" t="str">
        <f>IFERROR(VLOOKUP('2枚建'!$S$7,BD!$G$23:$L$26,MATCH('2枚建'!AD17,BD!$G$22:$L$22,0),0),"-")</f>
        <v>-</v>
      </c>
      <c r="AG17" s="134" t="str">
        <f>IF(M17="-","-",VLOOKUP($C17,BD!$F$6:$K$9,3,0))</f>
        <v>省エネ基準</v>
      </c>
      <c r="AH17" s="135">
        <f>IFERROR(VLOOKUP('2枚建'!$S$7,BD!$G$23:$L$26,MATCH('2枚建'!AG17,BD!$G$22:$L$22,0),0),"-")</f>
        <v>15000</v>
      </c>
    </row>
    <row r="18" spans="1:34" ht="28.5" customHeight="1" x14ac:dyDescent="0.4">
      <c r="A18" s="3" t="str">
        <f>IFERROR(IF(J7&gt;=BK45,IF(J7&lt;=BK46,BK44,IF(J7&gt;=BL45,IF(J7&lt;=BL46,BL44,IF(J7&gt;=BM45,IF(J7&lt;=BM46,BM44,IF(J7&gt;=BN45,IF(J7&lt;=BN46,BN44,""),"")),"")),"")),""),"")</f>
        <v>WB</v>
      </c>
      <c r="B18" s="3" t="str">
        <f>IFERROR(IF(L7&gt;=BE49,IF(L7&lt;=BF49,BD49,IF(L7&gt;=BE50,IF(L7&lt;=BF50,BD50,IF(L7&gt;=BE51,IF(L7&lt;=BF51,BD51,IF(L7&gt;=BE52,IF(L7&lt;=BF52,BD52,IF(L7&gt;=BE53,IF(L7&lt;=BF53,BD53,IF(L7&gt;=BE54,IF(L7&lt;=BF54,BD54,""),"")),"")),"")),"")),"")),""),"")</f>
        <v>HB</v>
      </c>
      <c r="C18" s="3" t="s">
        <v>70</v>
      </c>
      <c r="F18" s="446" t="s">
        <v>85</v>
      </c>
      <c r="G18" s="447"/>
      <c r="H18" s="458" t="s">
        <v>104</v>
      </c>
      <c r="I18" s="459"/>
      <c r="J18" s="459"/>
      <c r="K18" s="459"/>
      <c r="L18" s="459"/>
      <c r="M18" s="460">
        <f>IFERROR(VLOOKUP($B$18,$BD$49:$BN$54,MATCH($A$18,$BD$44:$BN$44,0),0),"-")</f>
        <v>58900</v>
      </c>
      <c r="N18" s="460"/>
      <c r="O18" s="460"/>
      <c r="P18" s="460"/>
      <c r="Q18" s="460">
        <f t="shared" si="0"/>
        <v>58900</v>
      </c>
      <c r="R18" s="460"/>
      <c r="S18" s="461">
        <f t="shared" si="1"/>
        <v>58900</v>
      </c>
      <c r="T18" s="461"/>
      <c r="U18" s="461"/>
      <c r="V18" s="461">
        <f t="shared" si="2"/>
        <v>20000</v>
      </c>
      <c r="W18" s="462"/>
      <c r="X18" s="403">
        <f t="shared" si="3"/>
        <v>38900</v>
      </c>
      <c r="Y18" s="404"/>
      <c r="Z18" s="404"/>
      <c r="AA18" s="404"/>
      <c r="AB18" s="325">
        <f t="shared" si="4"/>
        <v>0.6604414261460102</v>
      </c>
      <c r="AC18" s="130"/>
      <c r="AD18" s="463" t="str">
        <f>IF(M18="-","-",VLOOKUP($C18,BD!$F$6:$H$9,2,0))</f>
        <v>対象外</v>
      </c>
      <c r="AE18" s="464"/>
      <c r="AF18" s="135" t="str">
        <f>IFERROR(VLOOKUP('2枚建'!$S$7,BD!$G$23:$L$26,MATCH('2枚建'!AD18,BD!$G$22:$L$22,0),0),"-")</f>
        <v>-</v>
      </c>
      <c r="AG18" s="134" t="str">
        <f>IF(M18="-","-",VLOOKUP($C18,BD!$F$6:$K$9,3,0))</f>
        <v>ZEH</v>
      </c>
      <c r="AH18" s="135">
        <f>IFERROR(VLOOKUP('2枚建'!$S$7,BD!$G$23:$L$26,MATCH('2枚建'!AG18,BD!$G$22:$L$22,0),0),"-")</f>
        <v>20000</v>
      </c>
    </row>
    <row r="19" spans="1:34" ht="28.5" customHeight="1" x14ac:dyDescent="0.4">
      <c r="A19" s="3" t="str">
        <f>IFERROR(IF(J7&gt;=BK45,IF(J7&lt;=BK46,BK44,IF(J7&gt;=BL45,IF(J7&lt;=BL46,BL44,IF(J7&gt;=BM45,IF(J7&lt;=BM46,BM44,IF(J7&gt;=BN45,IF(J7&lt;=BN46,BN44,""),"")),"")),"")),""),"")</f>
        <v>WB</v>
      </c>
      <c r="B19" s="3" t="str">
        <f>IFERROR(IF(L7&gt;=BE55,IF(L7&lt;=BF55,BD55,IF(L7&gt;=BE56,IF(L7&lt;=BF56,BD56,IF(L7&gt;=BE57,IF(L7&lt;=BF57,BD57,IF(L7&gt;=BE58,IF(L7&lt;=BF58,BD58,IF(L7&gt;=BE59,IF(L7&lt;=BF59,BD59,IF(L7&gt;=BE60,IF(L7&lt;=BF60,BD60,""),"")),"")),"")),"")),"")),""),"")</f>
        <v>HB</v>
      </c>
      <c r="C19" s="3" t="s">
        <v>70</v>
      </c>
      <c r="F19" s="446"/>
      <c r="G19" s="447"/>
      <c r="H19" s="465" t="s">
        <v>91</v>
      </c>
      <c r="I19" s="466"/>
      <c r="J19" s="466"/>
      <c r="K19" s="466"/>
      <c r="L19" s="466"/>
      <c r="M19" s="467">
        <f>IFERROR(VLOOKUP($B$19,$BD$55:$BN$60,MATCH($A$19,$BD$44:$BN$44,0),0),"-")</f>
        <v>74600</v>
      </c>
      <c r="N19" s="467"/>
      <c r="O19" s="467"/>
      <c r="P19" s="467"/>
      <c r="Q19" s="467">
        <f t="shared" si="0"/>
        <v>74600</v>
      </c>
      <c r="R19" s="467"/>
      <c r="S19" s="468">
        <f t="shared" si="1"/>
        <v>74600</v>
      </c>
      <c r="T19" s="468"/>
      <c r="U19" s="468"/>
      <c r="V19" s="468">
        <f t="shared" si="2"/>
        <v>20000</v>
      </c>
      <c r="W19" s="469"/>
      <c r="X19" s="405">
        <f t="shared" si="3"/>
        <v>54600</v>
      </c>
      <c r="Y19" s="406"/>
      <c r="Z19" s="406"/>
      <c r="AA19" s="406"/>
      <c r="AB19" s="326">
        <f t="shared" si="4"/>
        <v>0.73190348525469173</v>
      </c>
      <c r="AC19" s="130"/>
      <c r="AD19" s="438" t="str">
        <f>IF(M19="-","-",VLOOKUP($C19,BD!$F$6:$H$9,2,0))</f>
        <v>対象外</v>
      </c>
      <c r="AE19" s="439"/>
      <c r="AF19" s="136" t="str">
        <f>IFERROR(VLOOKUP('2枚建'!$S$7,BD!$G$23:$L$26,MATCH('2枚建'!AD19,BD!$G$22:$L$22,0),0),"-")</f>
        <v>-</v>
      </c>
      <c r="AG19" s="137" t="str">
        <f>IF(M19="-","-",VLOOKUP($C19,BD!$F$6:$K$9,3,0))</f>
        <v>ZEH</v>
      </c>
      <c r="AH19" s="136">
        <f>IFERROR(VLOOKUP('2枚建'!$S$7,BD!$G$23:$L$26,MATCH('2枚建'!AG19,BD!$G$22:$L$22,0),0),"-")</f>
        <v>20000</v>
      </c>
    </row>
    <row r="20" spans="1:34" ht="28.5" customHeight="1" x14ac:dyDescent="0.4">
      <c r="A20" s="3" t="str">
        <f>IFERROR(IF(J7&gt;=BK45,IF(J7&lt;=BK46,BK44,IF(J7&gt;=BL45,IF(J7&lt;=BL46,BL44,IF(J7&gt;=BM45,IF(J7&lt;=BM46,BM44,IF(J7&gt;=BN45,IF(J7&lt;=BN46,BN44,""),"")),"")),"")),""),"")</f>
        <v>WB</v>
      </c>
      <c r="B20" s="3" t="str">
        <f>IFERROR(IF(L7&gt;=BE61,IF(L7&lt;=BF61,BD61,IF(L7&gt;=BE62,IF(L7&lt;=BF62,BD62,IF(L7&gt;=BE63,IF(L7&lt;=BF63,BD63,IF(L7&gt;=BE64,IF(L7&lt;=BF64,BD64,IF(L7&gt;=BE65,IF(L7&lt;=BF65,BD65,IF(L7&gt;=BE66,IF(L7&lt;=BF66,BD66,""),"")),"")),"")),"")),"")),""),"")</f>
        <v>HB</v>
      </c>
      <c r="C20" s="3" t="s">
        <v>70</v>
      </c>
      <c r="F20" s="446"/>
      <c r="G20" s="447"/>
      <c r="H20" s="465" t="s">
        <v>92</v>
      </c>
      <c r="I20" s="466"/>
      <c r="J20" s="466"/>
      <c r="K20" s="466"/>
      <c r="L20" s="466"/>
      <c r="M20" s="467">
        <f>IFERROR(VLOOKUP($B$20,$BD$61:$BN$66,MATCH($A$20,$BD$44:$BN$44,0),0),"-")</f>
        <v>72900</v>
      </c>
      <c r="N20" s="467"/>
      <c r="O20" s="467"/>
      <c r="P20" s="467"/>
      <c r="Q20" s="467">
        <f t="shared" si="0"/>
        <v>72900</v>
      </c>
      <c r="R20" s="467"/>
      <c r="S20" s="468">
        <f t="shared" si="1"/>
        <v>72900</v>
      </c>
      <c r="T20" s="468"/>
      <c r="U20" s="468"/>
      <c r="V20" s="468">
        <f t="shared" si="2"/>
        <v>20000</v>
      </c>
      <c r="W20" s="469"/>
      <c r="X20" s="405">
        <f t="shared" si="3"/>
        <v>52900</v>
      </c>
      <c r="Y20" s="406"/>
      <c r="Z20" s="406"/>
      <c r="AA20" s="406"/>
      <c r="AB20" s="326">
        <f t="shared" si="4"/>
        <v>0.72565157750342935</v>
      </c>
      <c r="AC20" s="130"/>
      <c r="AD20" s="438" t="str">
        <f>IF(M20="-","-",VLOOKUP($C20,BD!$F$6:$H$9,2,0))</f>
        <v>対象外</v>
      </c>
      <c r="AE20" s="439"/>
      <c r="AF20" s="136" t="str">
        <f>IFERROR(VLOOKUP('2枚建'!$S$7,BD!$G$23:$L$26,MATCH('2枚建'!AD20,BD!$G$22:$L$22,0),0),"-")</f>
        <v>-</v>
      </c>
      <c r="AG20" s="137" t="str">
        <f>IF(M20="-","-",VLOOKUP($C20,BD!$F$6:$K$9,3,0))</f>
        <v>ZEH</v>
      </c>
      <c r="AH20" s="136">
        <f>IFERROR(VLOOKUP('2枚建'!$S$7,BD!$G$23:$L$26,MATCH('2枚建'!AG20,BD!$G$22:$L$22,0),0),"-")</f>
        <v>20000</v>
      </c>
    </row>
    <row r="21" spans="1:34" ht="28.5" customHeight="1" x14ac:dyDescent="0.4">
      <c r="A21" s="3" t="str">
        <f>IFERROR(IF(J7&gt;=BK45,IF(J7&lt;=BK46,BK44,IF(J7&gt;=BL45,IF(J7&lt;=BL46,BL44,IF(J7&gt;=BM45,IF(J7&lt;=BM46,BM44,IF(J7&gt;=BN45,IF(J7&lt;=BN46,BN44,""),"")),"")),"")),""),"")</f>
        <v>WB</v>
      </c>
      <c r="B21" s="3" t="str">
        <f>IFERROR(IF(L7&gt;=BE67,IF(L7&lt;=BF67,BD67,IF(L7&gt;=BE68,IF(L7&lt;=BF68,BD68,IF(L7&gt;=BE69,IF(L7&lt;=BF69,BD69,IF(L7&gt;=BE70,IF(L7&lt;=BF70,BD70,IF(L7&gt;=BE71,IF(L7&lt;=BF71,BD71,IF(L7&gt;=BE72,IF(L7&lt;=BF72,BD72,""),"")),"")),"")),"")),"")),""),"")</f>
        <v>HB</v>
      </c>
      <c r="C21" s="3" t="s">
        <v>70</v>
      </c>
      <c r="F21" s="446"/>
      <c r="G21" s="447"/>
      <c r="H21" s="453" t="s">
        <v>93</v>
      </c>
      <c r="I21" s="454"/>
      <c r="J21" s="454"/>
      <c r="K21" s="454"/>
      <c r="L21" s="454"/>
      <c r="M21" s="455">
        <f>IFERROR(VLOOKUP($B$21,$BD$67:$BN$71,MATCH($A$21,$BD$44:$BN$44,0),0),"-")</f>
        <v>99200</v>
      </c>
      <c r="N21" s="455"/>
      <c r="O21" s="455"/>
      <c r="P21" s="455"/>
      <c r="Q21" s="455">
        <f t="shared" si="0"/>
        <v>99200</v>
      </c>
      <c r="R21" s="455"/>
      <c r="S21" s="456">
        <f t="shared" si="1"/>
        <v>99200</v>
      </c>
      <c r="T21" s="456"/>
      <c r="U21" s="456"/>
      <c r="V21" s="456">
        <f t="shared" si="2"/>
        <v>20000</v>
      </c>
      <c r="W21" s="457"/>
      <c r="X21" s="407">
        <f t="shared" si="3"/>
        <v>79200</v>
      </c>
      <c r="Y21" s="408"/>
      <c r="Z21" s="408"/>
      <c r="AA21" s="408"/>
      <c r="AB21" s="327">
        <f t="shared" si="4"/>
        <v>0.79838709677419351</v>
      </c>
      <c r="AC21" s="130"/>
      <c r="AD21" s="433" t="str">
        <f>IF(M21="-","-",VLOOKUP($C21,BD!$F$6:$H$9,2,0))</f>
        <v>対象外</v>
      </c>
      <c r="AE21" s="434"/>
      <c r="AF21" s="139" t="str">
        <f>IFERROR(VLOOKUP('2枚建'!$S$7,BD!$G$23:$L$26,MATCH('2枚建'!AD21,BD!$G$22:$L$22,0),0),"-")</f>
        <v>-</v>
      </c>
      <c r="AG21" s="132" t="str">
        <f>IF(M21="-","-",VLOOKUP($C21,BD!$F$6:$K$9,3,0))</f>
        <v>ZEH</v>
      </c>
      <c r="AH21" s="139">
        <f>IFERROR(VLOOKUP('2枚建'!$S$7,BD!$G$23:$L$26,MATCH('2枚建'!AG21,BD!$G$22:$L$22,0),0),"-")</f>
        <v>20000</v>
      </c>
    </row>
    <row r="22" spans="1:34" ht="28.5" customHeight="1" x14ac:dyDescent="0.4">
      <c r="A22" s="3" t="str">
        <f>IFERROR(IF(J7&gt;=BV45,IF(J7&lt;=BV46,BV44,IF(J7&gt;=BW45,IF(J7&lt;=BW46,BW44,IF(J7&gt;=BX45,IF(J7&lt;=BX46,BX44,IF(J7&gt;=BY45,IF(J7&lt;=BY46,BY44,""),"")),"")),"")),""),"")</f>
        <v>WB</v>
      </c>
      <c r="B22" s="3" t="str">
        <f>IFERROR(IF(L7&gt;=BP49,IF(L7&lt;=BQ49,BO49,IF(L7&gt;=BP50,IF(L7&lt;=BQ50,BO50,IF(L7&gt;=BP51,IF(L7&lt;=BQ51,BO51,IF(L7&gt;=BP52,IF(L7&lt;=BQ52,BO52,IF(L7&gt;=BP53,IF(L7&lt;=BQ53,BO53,IF(L7&gt;=BP54,IF(L7&lt;=BQ54,BO54,""),"")),"")),"")),"")),"")),""),"")</f>
        <v>HB</v>
      </c>
      <c r="C22" s="3" t="s">
        <v>69</v>
      </c>
      <c r="F22" s="446" t="s">
        <v>86</v>
      </c>
      <c r="G22" s="447"/>
      <c r="H22" s="458" t="s">
        <v>104</v>
      </c>
      <c r="I22" s="459"/>
      <c r="J22" s="459"/>
      <c r="K22" s="459"/>
      <c r="L22" s="459"/>
      <c r="M22" s="460">
        <f>IFERROR(VLOOKUP($B$22,$BO$49:$BY$54,MATCH($A$22,$BO$44:$BY$44,0),0),"-")</f>
        <v>70700</v>
      </c>
      <c r="N22" s="460"/>
      <c r="O22" s="460"/>
      <c r="P22" s="460"/>
      <c r="Q22" s="460">
        <f t="shared" si="0"/>
        <v>70700</v>
      </c>
      <c r="R22" s="460"/>
      <c r="S22" s="461">
        <f t="shared" si="1"/>
        <v>70700</v>
      </c>
      <c r="T22" s="461"/>
      <c r="U22" s="461"/>
      <c r="V22" s="461">
        <f t="shared" si="2"/>
        <v>30000</v>
      </c>
      <c r="W22" s="462"/>
      <c r="X22" s="403">
        <f t="shared" si="3"/>
        <v>40700</v>
      </c>
      <c r="Y22" s="404"/>
      <c r="Z22" s="404"/>
      <c r="AA22" s="404"/>
      <c r="AB22" s="325">
        <f t="shared" si="4"/>
        <v>0.57567185289957568</v>
      </c>
      <c r="AC22" s="130"/>
      <c r="AD22" s="463" t="str">
        <f>IF(M22="-","-",VLOOKUP($C22,BD!$F$6:$H$9,2,0))</f>
        <v>Aグレード</v>
      </c>
      <c r="AE22" s="464"/>
      <c r="AF22" s="135">
        <f>IFERROR(VLOOKUP('2枚建'!$S$7,BD!$G$23:$L$26,MATCH('2枚建'!AD22,BD!$G$22:$L$22,0),0),"-")</f>
        <v>30000</v>
      </c>
      <c r="AG22" s="134" t="str">
        <f>IF(M22="-","-",VLOOKUP($C22,BD!$F$6:$K$9,3,0))</f>
        <v>ZEH</v>
      </c>
      <c r="AH22" s="135">
        <f>IFERROR(VLOOKUP('2枚建'!$S$7,BD!$G$23:$L$26,MATCH('2枚建'!AG22,BD!$G$22:$L$22,0),0),"-")</f>
        <v>20000</v>
      </c>
    </row>
    <row r="23" spans="1:34" ht="28.5" customHeight="1" x14ac:dyDescent="0.4">
      <c r="A23" s="3" t="str">
        <f>IFERROR(IF(J7&gt;=BV45,IF(J7&lt;=BV46,BV44,IF(J7&gt;=BW45,IF(J7&lt;=BW46,BW44,IF(J7&gt;=BX45,IF(J7&lt;=BX46,BX44,IF(J7&gt;=BY45,IF(J7&lt;=BY46,BY44,""),"")),"")),"")),""),"")</f>
        <v>WB</v>
      </c>
      <c r="B23" s="3" t="str">
        <f>IFERROR(IF(L7&gt;=BP55,IF(L7&lt;=BQ55,BO55,IF(L7&gt;=BP56,IF(L7&lt;=BQ56,BO56,IF(L7&gt;=BP57,IF(L7&lt;=BQ57,BO57,IF(L7&gt;=BP58,IF(L7&lt;=BQ58,BO58,IF(L7&gt;=BP59,IF(L7&lt;=BQ59,BO59,IF(L7&gt;=BP60,IF(L7&lt;=BQ60,BO60,""),"")),"")),"")),"")),"")),""),"")</f>
        <v>HB</v>
      </c>
      <c r="C23" s="3" t="s">
        <v>69</v>
      </c>
      <c r="F23" s="446"/>
      <c r="G23" s="447"/>
      <c r="H23" s="465" t="s">
        <v>91</v>
      </c>
      <c r="I23" s="466"/>
      <c r="J23" s="466"/>
      <c r="K23" s="466"/>
      <c r="L23" s="466"/>
      <c r="M23" s="467">
        <f>IFERROR(VLOOKUP($B$23,$BO$55:$BY$60,MATCH($A$23,$BO$44:$BY$44,0),0),"-")</f>
        <v>79800</v>
      </c>
      <c r="N23" s="467"/>
      <c r="O23" s="467"/>
      <c r="P23" s="467"/>
      <c r="Q23" s="467">
        <f t="shared" si="0"/>
        <v>79800</v>
      </c>
      <c r="R23" s="467"/>
      <c r="S23" s="468">
        <f t="shared" si="1"/>
        <v>79800</v>
      </c>
      <c r="T23" s="468"/>
      <c r="U23" s="468"/>
      <c r="V23" s="468">
        <f t="shared" si="2"/>
        <v>30000</v>
      </c>
      <c r="W23" s="469"/>
      <c r="X23" s="405">
        <f t="shared" si="3"/>
        <v>49800</v>
      </c>
      <c r="Y23" s="406"/>
      <c r="Z23" s="406"/>
      <c r="AA23" s="406"/>
      <c r="AB23" s="326">
        <f t="shared" si="4"/>
        <v>0.62406015037593987</v>
      </c>
      <c r="AC23" s="130"/>
      <c r="AD23" s="438" t="str">
        <f>IF(M23="-","-",VLOOKUP($C23,BD!$F$6:$H$9,2,0))</f>
        <v>Aグレード</v>
      </c>
      <c r="AE23" s="439"/>
      <c r="AF23" s="136">
        <f>IFERROR(VLOOKUP('2枚建'!$S$7,BD!$G$23:$L$26,MATCH('2枚建'!AD23,BD!$G$22:$L$22,0),0),"-")</f>
        <v>30000</v>
      </c>
      <c r="AG23" s="137" t="str">
        <f>IF(M23="-","-",VLOOKUP($C23,BD!$F$6:$K$9,3,0))</f>
        <v>ZEH</v>
      </c>
      <c r="AH23" s="136">
        <f>IFERROR(VLOOKUP('2枚建'!$S$7,BD!$G$23:$L$26,MATCH('2枚建'!AG23,BD!$G$22:$L$22,0),0),"-")</f>
        <v>20000</v>
      </c>
    </row>
    <row r="24" spans="1:34" ht="28.5" customHeight="1" x14ac:dyDescent="0.4">
      <c r="A24" s="3" t="str">
        <f>IFERROR(IF(J7&gt;=BV45,IF(J7&lt;=BV46,BV44,IF(J7&gt;=BW45,IF(J7&lt;=BW46,BW44,IF(J7&gt;=BX45,IF(J7&lt;=BX46,BX44,IF(J7&gt;=BY45,IF(J7&lt;=BY46,BY44,""),"")),"")),"")),""),"")</f>
        <v>WB</v>
      </c>
      <c r="B24" s="3" t="str">
        <f>IFERROR(IF(L7&gt;=BP61,IF(L7&lt;=BQ61,BO61,IF(L7&gt;=BP62,IF(L7&lt;=BQ62,BO62,IF(L7&gt;=BP63,IF(L7&lt;=BQ63,BO63,IF(L7&gt;=BP64,IF(L7&lt;=BQ64,BO64,IF(L7&gt;=BP65,IF(L7&lt;=BQ65,BO65,IF(L7&gt;=BP66,IF(L7&lt;=BQ66,BO66,""),"")),"")),"")),"")),"")),""),"")</f>
        <v>HB</v>
      </c>
      <c r="C24" s="3" t="s">
        <v>69</v>
      </c>
      <c r="F24" s="446"/>
      <c r="G24" s="447"/>
      <c r="H24" s="465" t="s">
        <v>92</v>
      </c>
      <c r="I24" s="466"/>
      <c r="J24" s="466"/>
      <c r="K24" s="466"/>
      <c r="L24" s="466"/>
      <c r="M24" s="467">
        <f>IFERROR(VLOOKUP($B$24,$BO$61:$BY$66,MATCH($A$24,$BO$44:$BY$44,0),0),"-")</f>
        <v>79900</v>
      </c>
      <c r="N24" s="467"/>
      <c r="O24" s="467"/>
      <c r="P24" s="467"/>
      <c r="Q24" s="467">
        <f t="shared" si="0"/>
        <v>79900</v>
      </c>
      <c r="R24" s="467"/>
      <c r="S24" s="468">
        <f t="shared" si="1"/>
        <v>79900</v>
      </c>
      <c r="T24" s="468"/>
      <c r="U24" s="468"/>
      <c r="V24" s="468">
        <f t="shared" si="2"/>
        <v>30000</v>
      </c>
      <c r="W24" s="469"/>
      <c r="X24" s="405">
        <f t="shared" si="3"/>
        <v>49900</v>
      </c>
      <c r="Y24" s="406"/>
      <c r="Z24" s="406"/>
      <c r="AA24" s="406"/>
      <c r="AB24" s="326">
        <f t="shared" si="4"/>
        <v>0.62453066332916141</v>
      </c>
      <c r="AC24" s="130"/>
      <c r="AD24" s="438" t="str">
        <f>IF(M24="-","-",VLOOKUP($C24,BD!$F$6:$H$9,2,0))</f>
        <v>Aグレード</v>
      </c>
      <c r="AE24" s="439"/>
      <c r="AF24" s="136">
        <f>IFERROR(VLOOKUP('2枚建'!$S$7,BD!$G$23:$L$26,MATCH('2枚建'!AD24,BD!$G$22:$L$22,0),0),"-")</f>
        <v>30000</v>
      </c>
      <c r="AG24" s="137" t="str">
        <f>IF(M24="-","-",VLOOKUP($C24,BD!$F$6:$K$9,3,0))</f>
        <v>ZEH</v>
      </c>
      <c r="AH24" s="136">
        <f>IFERROR(VLOOKUP('2枚建'!$S$7,BD!$G$23:$L$26,MATCH('2枚建'!AG24,BD!$G$22:$L$22,0),0),"-")</f>
        <v>20000</v>
      </c>
    </row>
    <row r="25" spans="1:34" ht="28.5" customHeight="1" x14ac:dyDescent="0.4">
      <c r="A25" s="3" t="str">
        <f>IFERROR(IF(J7&gt;=BV45,IF(J7&lt;=BV46,BV44,IF(J7&gt;=BW45,IF(J7&lt;=BW46,BW44,IF(J7&gt;=BX45,IF(J7&lt;=BX46,BX44,IF(J7&gt;=BY45,IF(J7&lt;=BY46,BY44,""),"")),"")),"")),""),"")</f>
        <v>WB</v>
      </c>
      <c r="B25" s="3" t="str">
        <f>IFERROR(IF(L7&gt;=BP67,IF(L7&lt;=BQ67,BO67,IF(L7&gt;=BP68,IF(L7&lt;=BQ68,BO68,IF(L7&gt;=BP69,IF(L7&lt;=BQ69,BO69,IF(L7&gt;=BP70,IF(L7&lt;=BQ70,BO70,IF(L7&gt;=BP71,IF(L7&lt;=BQ71,BO71,""),"")),"")),"")),"")),""),"")</f>
        <v>HB</v>
      </c>
      <c r="C25" s="3" t="s">
        <v>69</v>
      </c>
      <c r="F25" s="446"/>
      <c r="G25" s="447"/>
      <c r="H25" s="453" t="s">
        <v>94</v>
      </c>
      <c r="I25" s="454"/>
      <c r="J25" s="454"/>
      <c r="K25" s="454"/>
      <c r="L25" s="454"/>
      <c r="M25" s="455">
        <f>IFERROR(VLOOKUP($B$25,$BO$67:$BY$71,MATCH($A$25,$BO$44:$BY$44,0),0),"-")</f>
        <v>118700</v>
      </c>
      <c r="N25" s="455"/>
      <c r="O25" s="455"/>
      <c r="P25" s="455"/>
      <c r="Q25" s="455">
        <f t="shared" si="0"/>
        <v>118700</v>
      </c>
      <c r="R25" s="455"/>
      <c r="S25" s="456">
        <f t="shared" si="1"/>
        <v>118700</v>
      </c>
      <c r="T25" s="456"/>
      <c r="U25" s="456"/>
      <c r="V25" s="456">
        <f t="shared" si="2"/>
        <v>30000</v>
      </c>
      <c r="W25" s="457"/>
      <c r="X25" s="407">
        <f t="shared" si="3"/>
        <v>88700</v>
      </c>
      <c r="Y25" s="408"/>
      <c r="Z25" s="408"/>
      <c r="AA25" s="408"/>
      <c r="AB25" s="327">
        <f t="shared" si="4"/>
        <v>0.74726200505475993</v>
      </c>
      <c r="AC25" s="130"/>
      <c r="AD25" s="433" t="str">
        <f>IF(M25="-","-",VLOOKUP($C25,BD!$F$6:$H$9,2,0))</f>
        <v>Aグレード</v>
      </c>
      <c r="AE25" s="434"/>
      <c r="AF25" s="139">
        <f>IFERROR(VLOOKUP('2枚建'!$S$7,BD!$G$23:$L$26,MATCH('2枚建'!AD25,BD!$G$22:$L$22,0),0),"-")</f>
        <v>30000</v>
      </c>
      <c r="AG25" s="132" t="str">
        <f>IF(M25="-","-",VLOOKUP($C25,BD!$F$6:$K$9,3,0))</f>
        <v>ZEH</v>
      </c>
      <c r="AH25" s="139">
        <f>IFERROR(VLOOKUP('2枚建'!$S$7,BD!$G$23:$L$26,MATCH('2枚建'!AG25,BD!$G$22:$L$22,0),0),"-")</f>
        <v>20000</v>
      </c>
    </row>
    <row r="26" spans="1:34" ht="42" customHeight="1" x14ac:dyDescent="0.4">
      <c r="A26" s="3" t="str">
        <f>IFERROR(IF(J7&gt;=BV45,IF(J7&lt;=BV46,BV44,IF(J7&gt;=BW45,IF(J7&lt;=BW46,BW44,IF(J7&gt;=BX45,IF(J7&lt;=BX46,BX44,IF(J7&gt;=BY45,IF(J7&lt;=BY46,BY44,""),"")),"")),"")),""),"")</f>
        <v>WB</v>
      </c>
      <c r="B26" s="3" t="str">
        <f>IFERROR(IF(L7&gt;=BP72,IF(L7&lt;=BQ72,BO72,IF(L7&gt;=BP73,IF(L7&lt;=BQ73,BO73,IF(L7&gt;=BP74,IF(L7&lt;=BQ74,BO74,IF(L7&gt;=BP75,IF(L7&lt;=BQ75,BO75,IF(L7&gt;=BP76,IF(L7&lt;=BQ76,BO76,IF(L7&gt;=BP77,IF(L7&lt;=BQ77,BO77,""),"")),"")),"")),"")),"")),""),"")</f>
        <v>HB</v>
      </c>
      <c r="C26" s="3" t="s">
        <v>64</v>
      </c>
      <c r="F26" s="417" t="s">
        <v>247</v>
      </c>
      <c r="G26" s="484"/>
      <c r="H26" s="486" t="s">
        <v>248</v>
      </c>
      <c r="I26" s="487"/>
      <c r="J26" s="487"/>
      <c r="K26" s="487"/>
      <c r="L26" s="487"/>
      <c r="M26" s="460">
        <f>IFERROR(VLOOKUP($B$26,$BO$72:$BY$77,MATCH($A$26,$BO$44:$BY$44,0),0),"-")</f>
        <v>73200</v>
      </c>
      <c r="N26" s="460"/>
      <c r="O26" s="460"/>
      <c r="P26" s="460"/>
      <c r="Q26" s="460">
        <f t="shared" si="0"/>
        <v>73200</v>
      </c>
      <c r="R26" s="460"/>
      <c r="S26" s="461">
        <f t="shared" si="1"/>
        <v>73200</v>
      </c>
      <c r="T26" s="461"/>
      <c r="U26" s="461"/>
      <c r="V26" s="461">
        <f t="shared" si="2"/>
        <v>36000</v>
      </c>
      <c r="W26" s="462"/>
      <c r="X26" s="403">
        <f t="shared" si="3"/>
        <v>37200</v>
      </c>
      <c r="Y26" s="404"/>
      <c r="Z26" s="404"/>
      <c r="AA26" s="404"/>
      <c r="AB26" s="325">
        <f t="shared" si="4"/>
        <v>0.50819672131147542</v>
      </c>
      <c r="AC26" s="130"/>
      <c r="AD26" s="463" t="str">
        <f>IF(M26="-","-",VLOOKUP($C26,BD!$F$6:$H$9,2,0))</f>
        <v>Sグレード</v>
      </c>
      <c r="AE26" s="464"/>
      <c r="AF26" s="135">
        <f>IFERROR(VLOOKUP('2枚建'!$S$7,BD!$G$23:$L$26,MATCH('2枚建'!AD26,BD!$G$22:$L$22,0),0),"-")</f>
        <v>36000</v>
      </c>
      <c r="AG26" s="134" t="str">
        <f>IF(M26="-","-",VLOOKUP($C26,BD!$F$6:$K$9,3,0))</f>
        <v>ZEH</v>
      </c>
      <c r="AH26" s="135">
        <f>IFERROR(VLOOKUP('2枚建'!$S$7,BD!$G$23:$L$26,MATCH('2枚建'!AG26,BD!$G$22:$L$22,0),0),"-")</f>
        <v>20000</v>
      </c>
    </row>
    <row r="27" spans="1:34" ht="42" customHeight="1" thickBot="1" x14ac:dyDescent="0.45">
      <c r="A27" s="3" t="str">
        <f>IFERROR(IF(J7&gt;=BV45,IF(J7&lt;=BV46,BV44,IF(J7&gt;=BW45,IF(J7&lt;=BW46,BW44,IF(J7&gt;=BX45,IF(J7&lt;=BX46,BX44,IF(J7&gt;=BY45,IF(J7&lt;=BY46,BY44,""),"")),"")),"")),""),"")</f>
        <v>WB</v>
      </c>
      <c r="B27" s="3" t="str">
        <f>IFERROR(IF(L7&gt;=BP78,IF(L7&lt;=BQ78,BO78,IF(L7&gt;=BP79,IF(L7&lt;=BQ79,BO79,IF(L7&gt;=BP80,IF(L7&lt;=BQ80,BO80,IF(L7&gt;=BP81,IF(L7&lt;=BQ81,BO81,IF(L7&gt;=BP82,IF(L7&lt;=BQ82,BO82,IF(L7&gt;=BP83,IF(L7&lt;=BQ83,BO83,""),"")),"")),"")),"")),"")),""),"")</f>
        <v>HB</v>
      </c>
      <c r="C27" s="3" t="s">
        <v>64</v>
      </c>
      <c r="F27" s="419"/>
      <c r="G27" s="485"/>
      <c r="H27" s="482" t="s">
        <v>249</v>
      </c>
      <c r="I27" s="483"/>
      <c r="J27" s="483"/>
      <c r="K27" s="483"/>
      <c r="L27" s="483"/>
      <c r="M27" s="455">
        <f>IFERROR(VLOOKUP($B$27,$BO$78:$BY$83,MATCH($A$27,$BO$44:$BY$44,0),0),"-")</f>
        <v>80000</v>
      </c>
      <c r="N27" s="455"/>
      <c r="O27" s="455"/>
      <c r="P27" s="455"/>
      <c r="Q27" s="455">
        <f t="shared" si="0"/>
        <v>80000</v>
      </c>
      <c r="R27" s="455"/>
      <c r="S27" s="456">
        <f t="shared" si="1"/>
        <v>80000</v>
      </c>
      <c r="T27" s="456"/>
      <c r="U27" s="456"/>
      <c r="V27" s="456">
        <f>IF(M27="-","-",MAX(AH27,AF27))</f>
        <v>36000</v>
      </c>
      <c r="W27" s="457"/>
      <c r="X27" s="488">
        <f t="shared" si="3"/>
        <v>44000</v>
      </c>
      <c r="Y27" s="489"/>
      <c r="Z27" s="489"/>
      <c r="AA27" s="489"/>
      <c r="AB27" s="329">
        <f t="shared" si="4"/>
        <v>0.55000000000000004</v>
      </c>
      <c r="AC27" s="130"/>
      <c r="AD27" s="433" t="str">
        <f>IF(M27="-","-",VLOOKUP($C27,BD!$F$6:$H$9,2,0))</f>
        <v>Sグレード</v>
      </c>
      <c r="AE27" s="434"/>
      <c r="AF27" s="139">
        <f>IFERROR(VLOOKUP('2枚建'!$S$7,BD!$G$23:$L$26,MATCH('2枚建'!AD27,BD!$G$22:$L$22,0),0),"-")</f>
        <v>36000</v>
      </c>
      <c r="AG27" s="132" t="str">
        <f>IF(M27="-","-",VLOOKUP($C27,BD!$F$6:$K$9,3,0))</f>
        <v>ZEH</v>
      </c>
      <c r="AH27" s="139">
        <f>IFERROR(VLOOKUP('2枚建'!$S$7,BD!$G$23:$L$26,MATCH('2枚建'!AG27,BD!$G$22:$L$22,0),0),"-")</f>
        <v>20000</v>
      </c>
    </row>
    <row r="28" spans="1:34" ht="18.75" customHeight="1" x14ac:dyDescent="0.4">
      <c r="P28" s="2"/>
      <c r="R28" s="15"/>
      <c r="V28" s="141" t="s">
        <v>164</v>
      </c>
    </row>
    <row r="29" spans="1:34" ht="27" customHeight="1" x14ac:dyDescent="0.4">
      <c r="F29" s="141" t="s">
        <v>124</v>
      </c>
      <c r="G29" s="141"/>
      <c r="H29" s="141"/>
      <c r="I29" s="141"/>
      <c r="J29" s="141"/>
      <c r="K29" s="141"/>
      <c r="L29" s="141"/>
      <c r="M29" s="141"/>
      <c r="N29" s="129"/>
      <c r="O29" s="129"/>
      <c r="P29" s="129"/>
      <c r="Q29" s="129"/>
      <c r="R29" s="129"/>
      <c r="S29" s="129"/>
      <c r="T29" s="129"/>
      <c r="U29" s="129"/>
    </row>
    <row r="30" spans="1:34" ht="27" customHeight="1" x14ac:dyDescent="0.4">
      <c r="F30" s="470"/>
      <c r="G30" s="470"/>
      <c r="H30" s="470"/>
      <c r="I30" s="470"/>
      <c r="J30" s="470"/>
      <c r="K30" s="471" t="s">
        <v>99</v>
      </c>
      <c r="L30" s="471"/>
      <c r="M30" s="471"/>
      <c r="N30" s="471"/>
      <c r="O30" s="471"/>
      <c r="P30" s="471"/>
      <c r="Q30" s="471" t="s">
        <v>111</v>
      </c>
      <c r="R30" s="471"/>
      <c r="S30" s="471"/>
      <c r="T30" s="471"/>
      <c r="U30" s="471"/>
      <c r="W30" s="141" t="s">
        <v>117</v>
      </c>
    </row>
    <row r="31" spans="1:34" ht="27" customHeight="1" x14ac:dyDescent="0.5">
      <c r="F31" s="470"/>
      <c r="G31" s="470"/>
      <c r="H31" s="470"/>
      <c r="I31" s="470"/>
      <c r="J31" s="470"/>
      <c r="K31" s="472" t="s">
        <v>158</v>
      </c>
      <c r="L31" s="473"/>
      <c r="M31" s="476" t="s">
        <v>159</v>
      </c>
      <c r="N31" s="476"/>
      <c r="O31" s="477"/>
      <c r="P31" s="478"/>
      <c r="Q31" s="490" t="s">
        <v>283</v>
      </c>
      <c r="R31" s="491"/>
      <c r="S31" s="492" t="s">
        <v>284</v>
      </c>
      <c r="T31" s="493"/>
      <c r="U31" s="494"/>
      <c r="W31" s="129" t="s">
        <v>114</v>
      </c>
    </row>
    <row r="32" spans="1:34" ht="27" customHeight="1" x14ac:dyDescent="0.4">
      <c r="F32" s="470"/>
      <c r="G32" s="470"/>
      <c r="H32" s="470"/>
      <c r="I32" s="470"/>
      <c r="J32" s="470"/>
      <c r="K32" s="474"/>
      <c r="L32" s="475"/>
      <c r="M32" s="479"/>
      <c r="N32" s="479"/>
      <c r="O32" s="480"/>
      <c r="P32" s="481"/>
      <c r="Q32" s="618" t="str">
        <f>VLOOKUP($F$7,BD!$D$16:$F$18,2,0)</f>
        <v>Uw2.3以下</v>
      </c>
      <c r="R32" s="619"/>
      <c r="S32" s="620" t="str">
        <f>VLOOKUP($F$7,BD!$D$16:$F$18,3,0)</f>
        <v>Uw3.5以下</v>
      </c>
      <c r="T32" s="621"/>
      <c r="U32" s="622"/>
      <c r="W32" s="129" t="s">
        <v>115</v>
      </c>
    </row>
    <row r="33" spans="1:77" ht="27" customHeight="1" x14ac:dyDescent="0.4">
      <c r="F33" s="307" t="s">
        <v>74</v>
      </c>
      <c r="G33" s="495" t="s">
        <v>34</v>
      </c>
      <c r="H33" s="495"/>
      <c r="I33" s="495"/>
      <c r="J33" s="496"/>
      <c r="K33" s="497">
        <v>84000</v>
      </c>
      <c r="L33" s="498"/>
      <c r="M33" s="498">
        <v>69000</v>
      </c>
      <c r="N33" s="498"/>
      <c r="O33" s="499"/>
      <c r="P33" s="500"/>
      <c r="Q33" s="497">
        <v>31000</v>
      </c>
      <c r="R33" s="498"/>
      <c r="S33" s="498">
        <v>23000</v>
      </c>
      <c r="T33" s="498"/>
      <c r="U33" s="500"/>
      <c r="W33" s="129" t="s">
        <v>116</v>
      </c>
    </row>
    <row r="34" spans="1:77" ht="27" customHeight="1" x14ac:dyDescent="0.4">
      <c r="F34" s="308" t="s">
        <v>75</v>
      </c>
      <c r="G34" s="501" t="s">
        <v>35</v>
      </c>
      <c r="H34" s="501"/>
      <c r="I34" s="501"/>
      <c r="J34" s="502"/>
      <c r="K34" s="503">
        <v>57000</v>
      </c>
      <c r="L34" s="504"/>
      <c r="M34" s="504">
        <v>47000</v>
      </c>
      <c r="N34" s="504"/>
      <c r="O34" s="505"/>
      <c r="P34" s="506"/>
      <c r="Q34" s="503">
        <v>24000</v>
      </c>
      <c r="R34" s="504"/>
      <c r="S34" s="504">
        <v>18000</v>
      </c>
      <c r="T34" s="504"/>
      <c r="U34" s="506"/>
      <c r="W34" s="129" t="s">
        <v>129</v>
      </c>
    </row>
    <row r="35" spans="1:77" ht="27" customHeight="1" x14ac:dyDescent="0.4">
      <c r="F35" s="309" t="s">
        <v>76</v>
      </c>
      <c r="G35" s="507" t="s">
        <v>36</v>
      </c>
      <c r="H35" s="507"/>
      <c r="I35" s="507"/>
      <c r="J35" s="508"/>
      <c r="K35" s="509">
        <v>36000</v>
      </c>
      <c r="L35" s="510"/>
      <c r="M35" s="510">
        <v>30000</v>
      </c>
      <c r="N35" s="510"/>
      <c r="O35" s="511"/>
      <c r="P35" s="512"/>
      <c r="Q35" s="509">
        <v>20000</v>
      </c>
      <c r="R35" s="510"/>
      <c r="S35" s="510">
        <v>15000</v>
      </c>
      <c r="T35" s="510"/>
      <c r="U35" s="512"/>
      <c r="W35" s="129" t="s">
        <v>163</v>
      </c>
    </row>
    <row r="36" spans="1:77" ht="27" customHeight="1" x14ac:dyDescent="0.4">
      <c r="F36" s="310" t="s">
        <v>82</v>
      </c>
      <c r="G36" s="513" t="s">
        <v>81</v>
      </c>
      <c r="H36" s="513"/>
      <c r="I36" s="513"/>
      <c r="J36" s="514"/>
      <c r="K36" s="515">
        <v>36000</v>
      </c>
      <c r="L36" s="516"/>
      <c r="M36" s="516">
        <v>30000</v>
      </c>
      <c r="N36" s="516"/>
      <c r="O36" s="517"/>
      <c r="P36" s="518"/>
      <c r="Q36" s="515">
        <v>0</v>
      </c>
      <c r="R36" s="516"/>
      <c r="S36" s="516">
        <v>0</v>
      </c>
      <c r="T36" s="516"/>
      <c r="U36" s="518"/>
    </row>
    <row r="37" spans="1:77" ht="27" customHeight="1" x14ac:dyDescent="0.4">
      <c r="P37" s="2"/>
    </row>
    <row r="38" spans="1:77" ht="18.75" customHeight="1" x14ac:dyDescent="0.4">
      <c r="P38" s="2"/>
      <c r="R38" s="15"/>
    </row>
    <row r="39" spans="1:77" ht="4.5" customHeight="1" x14ac:dyDescent="0.4"/>
    <row r="40" spans="1:77" ht="4.5" customHeight="1" x14ac:dyDescent="0.4"/>
    <row r="41" spans="1:77" ht="19.5" customHeight="1" x14ac:dyDescent="0.4">
      <c r="A41" s="3" t="s">
        <v>101</v>
      </c>
      <c r="F41" s="142" t="s">
        <v>152</v>
      </c>
      <c r="G41" s="128"/>
      <c r="H41" s="142" t="s">
        <v>153</v>
      </c>
      <c r="K41" s="142" t="s">
        <v>154</v>
      </c>
      <c r="M41" s="142" t="s">
        <v>155</v>
      </c>
      <c r="P41" s="128"/>
    </row>
    <row r="42" spans="1:77" ht="19.5" customHeight="1" x14ac:dyDescent="0.4">
      <c r="A42" s="3" t="s">
        <v>121</v>
      </c>
      <c r="F42" s="220">
        <f>IF(V7="","",V7)</f>
        <v>100</v>
      </c>
      <c r="G42" t="s">
        <v>147</v>
      </c>
      <c r="H42" s="531" t="str">
        <f>IF(X7="","",X7)</f>
        <v/>
      </c>
      <c r="I42" s="532"/>
      <c r="J42" t="s">
        <v>148</v>
      </c>
      <c r="K42" s="306" t="str">
        <f>IF(AB7="","",AB7)</f>
        <v/>
      </c>
      <c r="L42" t="s">
        <v>148</v>
      </c>
      <c r="M42" s="531" t="str">
        <f>IF(AD7="","",AD7)</f>
        <v/>
      </c>
      <c r="N42" s="532"/>
      <c r="O42" s="218"/>
      <c r="P42" t="s">
        <v>148</v>
      </c>
    </row>
    <row r="43" spans="1:77" ht="13.5" customHeight="1" x14ac:dyDescent="0.4">
      <c r="A43" s="3" t="s">
        <v>102</v>
      </c>
    </row>
    <row r="44" spans="1:77" ht="3.75" customHeight="1" thickBot="1" x14ac:dyDescent="0.45">
      <c r="AZ44" s="3" t="s">
        <v>42</v>
      </c>
      <c r="BA44" s="3" t="s">
        <v>43</v>
      </c>
      <c r="BB44" s="3" t="s">
        <v>44</v>
      </c>
      <c r="BC44" s="3" t="s">
        <v>45</v>
      </c>
      <c r="BK44" s="3" t="s">
        <v>42</v>
      </c>
      <c r="BL44" s="3" t="s">
        <v>43</v>
      </c>
      <c r="BM44" s="3" t="s">
        <v>44</v>
      </c>
      <c r="BN44" s="3" t="s">
        <v>45</v>
      </c>
      <c r="BV44" s="3" t="s">
        <v>42</v>
      </c>
      <c r="BW44" s="3" t="s">
        <v>43</v>
      </c>
      <c r="BX44" s="3" t="s">
        <v>44</v>
      </c>
      <c r="BY44" s="3" t="s">
        <v>45</v>
      </c>
    </row>
    <row r="45" spans="1:77" ht="26.25" customHeight="1" thickBot="1" x14ac:dyDescent="0.45">
      <c r="B45" s="210"/>
      <c r="F45" s="533" t="s">
        <v>121</v>
      </c>
      <c r="G45" s="534"/>
      <c r="AZ45" s="3">
        <v>550</v>
      </c>
      <c r="BA45" s="3">
        <v>1001</v>
      </c>
      <c r="BB45" s="3">
        <v>1501</v>
      </c>
      <c r="BC45" s="3">
        <v>2001</v>
      </c>
      <c r="BK45" s="3">
        <v>550</v>
      </c>
      <c r="BL45" s="3">
        <v>1001</v>
      </c>
      <c r="BM45" s="3">
        <v>1501</v>
      </c>
      <c r="BN45" s="3">
        <v>2001</v>
      </c>
      <c r="BV45" s="3">
        <v>550</v>
      </c>
      <c r="BW45" s="3">
        <v>1001</v>
      </c>
      <c r="BX45" s="3">
        <v>1501</v>
      </c>
      <c r="BY45" s="3">
        <v>2001</v>
      </c>
    </row>
    <row r="46" spans="1:77" ht="5.25" customHeight="1" thickBot="1" x14ac:dyDescent="0.45">
      <c r="AZ46" s="3">
        <v>1000</v>
      </c>
      <c r="BA46" s="3">
        <v>1500</v>
      </c>
      <c r="BB46" s="3">
        <v>2000</v>
      </c>
      <c r="BC46" s="3">
        <v>3000</v>
      </c>
      <c r="BK46" s="3">
        <v>1000</v>
      </c>
      <c r="BL46" s="3">
        <v>1500</v>
      </c>
      <c r="BM46" s="3">
        <v>2000</v>
      </c>
      <c r="BN46" s="3">
        <v>3000</v>
      </c>
      <c r="BV46" s="3">
        <v>1000</v>
      </c>
      <c r="BW46" s="3">
        <v>1500</v>
      </c>
      <c r="BX46" s="3">
        <v>2000</v>
      </c>
      <c r="BY46" s="3">
        <v>3000</v>
      </c>
    </row>
    <row r="47" spans="1:77" ht="15" customHeight="1" x14ac:dyDescent="0.4">
      <c r="F47" s="519" t="s">
        <v>0</v>
      </c>
      <c r="G47" s="521" t="s">
        <v>1</v>
      </c>
      <c r="H47" s="87"/>
      <c r="I47" s="88" t="s">
        <v>2</v>
      </c>
      <c r="J47" s="523" t="s">
        <v>135</v>
      </c>
      <c r="K47" s="525" t="s">
        <v>136</v>
      </c>
      <c r="L47" s="527" t="s">
        <v>137</v>
      </c>
      <c r="M47" s="529" t="s">
        <v>138</v>
      </c>
      <c r="Q47" s="519" t="s">
        <v>0</v>
      </c>
      <c r="R47" s="521" t="s">
        <v>1</v>
      </c>
      <c r="S47" s="87"/>
      <c r="T47" s="88" t="s">
        <v>7</v>
      </c>
      <c r="U47" s="523" t="s">
        <v>135</v>
      </c>
      <c r="V47" s="525" t="s">
        <v>136</v>
      </c>
      <c r="W47" s="527" t="s">
        <v>137</v>
      </c>
      <c r="X47" s="529" t="s">
        <v>138</v>
      </c>
      <c r="AB47" s="519" t="s">
        <v>0</v>
      </c>
      <c r="AC47" s="521" t="s">
        <v>1</v>
      </c>
      <c r="AD47" s="87"/>
      <c r="AE47" s="88" t="s">
        <v>7</v>
      </c>
      <c r="AF47" s="523" t="s">
        <v>135</v>
      </c>
      <c r="AG47" s="525" t="s">
        <v>136</v>
      </c>
      <c r="AH47" s="527" t="s">
        <v>137</v>
      </c>
      <c r="AI47" s="529" t="s">
        <v>138</v>
      </c>
      <c r="AV47" s="535" t="s">
        <v>0</v>
      </c>
      <c r="AW47" s="537" t="s">
        <v>1</v>
      </c>
      <c r="AX47" s="16"/>
      <c r="AY47" s="17" t="s">
        <v>2</v>
      </c>
      <c r="AZ47" s="539" t="s">
        <v>3</v>
      </c>
      <c r="BA47" s="541" t="s">
        <v>4</v>
      </c>
      <c r="BB47" s="543" t="s">
        <v>5</v>
      </c>
      <c r="BC47" s="545" t="s">
        <v>6</v>
      </c>
      <c r="BD47" s="18"/>
      <c r="BE47" s="18"/>
      <c r="BF47" s="18"/>
      <c r="BG47" s="535" t="s">
        <v>0</v>
      </c>
      <c r="BH47" s="537" t="s">
        <v>1</v>
      </c>
      <c r="BI47" s="16"/>
      <c r="BJ47" s="17" t="s">
        <v>7</v>
      </c>
      <c r="BK47" s="539" t="s">
        <v>3</v>
      </c>
      <c r="BL47" s="541" t="s">
        <v>4</v>
      </c>
      <c r="BM47" s="543" t="s">
        <v>5</v>
      </c>
      <c r="BN47" s="545" t="s">
        <v>6</v>
      </c>
      <c r="BR47" s="535" t="s">
        <v>0</v>
      </c>
      <c r="BS47" s="537" t="s">
        <v>1</v>
      </c>
      <c r="BT47" s="16"/>
      <c r="BU47" s="17" t="s">
        <v>7</v>
      </c>
      <c r="BV47" s="539" t="s">
        <v>3</v>
      </c>
      <c r="BW47" s="541" t="s">
        <v>4</v>
      </c>
      <c r="BX47" s="543" t="s">
        <v>5</v>
      </c>
      <c r="BY47" s="545" t="s">
        <v>6</v>
      </c>
    </row>
    <row r="48" spans="1:77" ht="15" customHeight="1" thickBot="1" x14ac:dyDescent="0.45">
      <c r="F48" s="520"/>
      <c r="G48" s="522"/>
      <c r="H48" s="89" t="s">
        <v>8</v>
      </c>
      <c r="I48" s="90"/>
      <c r="J48" s="524"/>
      <c r="K48" s="526"/>
      <c r="L48" s="528"/>
      <c r="M48" s="530"/>
      <c r="Q48" s="520"/>
      <c r="R48" s="522"/>
      <c r="S48" s="89" t="s">
        <v>9</v>
      </c>
      <c r="T48" s="90"/>
      <c r="U48" s="524"/>
      <c r="V48" s="526"/>
      <c r="W48" s="528"/>
      <c r="X48" s="530"/>
      <c r="AB48" s="520"/>
      <c r="AC48" s="522"/>
      <c r="AD48" s="89" t="s">
        <v>9</v>
      </c>
      <c r="AE48" s="90"/>
      <c r="AF48" s="524"/>
      <c r="AG48" s="526"/>
      <c r="AH48" s="528"/>
      <c r="AI48" s="530"/>
      <c r="AV48" s="536"/>
      <c r="AW48" s="538"/>
      <c r="AX48" s="19" t="s">
        <v>8</v>
      </c>
      <c r="AY48" s="20"/>
      <c r="AZ48" s="540"/>
      <c r="BA48" s="542"/>
      <c r="BB48" s="544"/>
      <c r="BC48" s="546"/>
      <c r="BD48" s="18"/>
      <c r="BE48" s="18"/>
      <c r="BF48" s="18"/>
      <c r="BG48" s="536"/>
      <c r="BH48" s="538"/>
      <c r="BI48" s="19" t="s">
        <v>9</v>
      </c>
      <c r="BJ48" s="20"/>
      <c r="BK48" s="540"/>
      <c r="BL48" s="542"/>
      <c r="BM48" s="544"/>
      <c r="BN48" s="546"/>
      <c r="BR48" s="536"/>
      <c r="BS48" s="538"/>
      <c r="BT48" s="19" t="s">
        <v>9</v>
      </c>
      <c r="BU48" s="20"/>
      <c r="BV48" s="540"/>
      <c r="BW48" s="542"/>
      <c r="BX48" s="544"/>
      <c r="BY48" s="546"/>
    </row>
    <row r="49" spans="6:77" ht="25.5" customHeight="1" x14ac:dyDescent="0.4">
      <c r="F49" s="519" t="s">
        <v>10</v>
      </c>
      <c r="G49" s="552" t="s">
        <v>11</v>
      </c>
      <c r="H49" s="639" t="s">
        <v>139</v>
      </c>
      <c r="I49" s="640"/>
      <c r="J49" s="378">
        <f t="shared" ref="J49:J72" si="5">IFERROR(IF($F$45=$A$41,AZ49,IF($F$45=$A$42,ROUNDUP(AZ49*$V$7/100,-2),ROUNDUP(AZ49*$V$7/100,-2)+SUM($X$7,$AB$7,$AD$7))),"-")</f>
        <v>34000</v>
      </c>
      <c r="K49" s="359">
        <f t="shared" ref="K49:K72" si="6">IFERROR(IF($F$45=$A$41,BA49,IF($F$45=$A$42,ROUNDUP(BA49*$V$7/100,-2),ROUNDUP(BA49*$V$7/100,-2)+SUM($X$7,$AB$7,$AD$7))),"-")</f>
        <v>38400</v>
      </c>
      <c r="L49" s="359">
        <f t="shared" ref="L49:L72" si="7">IFERROR(IF($F$45=$A$41,BB49,IF($F$45=$A$42,ROUNDUP(BB49*$V$7/100,-2),ROUNDUP(BB49*$V$7/100,-2)+SUM($X$7,$AB$7,$AD$7))),"-")</f>
        <v>44600</v>
      </c>
      <c r="M49" s="360">
        <f t="shared" ref="M49:M72" si="8">IFERROR(IF($F$45=$A$41,BC49,IF($F$45=$A$42,ROUNDUP(BC49*$V$7/100,-2),ROUNDUP(BC49*$V$7/100,-2)+SUM($X$7,$AB$7,$AD$7))),"-")</f>
        <v>52300</v>
      </c>
      <c r="Q49" s="557" t="s">
        <v>13</v>
      </c>
      <c r="R49" s="560" t="s">
        <v>118</v>
      </c>
      <c r="S49" s="639" t="s">
        <v>139</v>
      </c>
      <c r="T49" s="640"/>
      <c r="U49" s="378">
        <f t="shared" ref="U49:U71" si="9">IFERROR(IF($F$45=$A$41,BK49,IF($F$45=$A$42,ROUNDUP(BK49*$V$7/100,-2),ROUNDUP(BK49*$V$7/100,-2)+SUM($X$7,$AB$7,$AD$7))),"-")</f>
        <v>43100</v>
      </c>
      <c r="V49" s="359">
        <f t="shared" ref="V49:V71" si="10">IFERROR(IF($F$45=$A$41,BL49,IF($F$45=$A$42,ROUNDUP(BL49*$V$7/100,-2),ROUNDUP(BL49*$V$7/100,-2)+SUM($X$7,$AB$7,$AD$7))),"-")</f>
        <v>51300</v>
      </c>
      <c r="W49" s="359">
        <f t="shared" ref="W49:W71" si="11">IFERROR(IF($F$45=$A$41,BM49,IF($F$45=$A$42,ROUNDUP(BM49*$V$7/100,-2),ROUNDUP(BM49*$V$7/100,-2)+SUM($X$7,$AB$7,$AD$7))),"-")</f>
        <v>58600</v>
      </c>
      <c r="X49" s="360">
        <f t="shared" ref="X49:X71" si="12">IFERROR(IF($F$45=$A$41,BN49,IF($F$45=$A$42,ROUNDUP(BN49*$V$7/100,-2),ROUNDUP(BN49*$V$7/100,-2)+SUM($X$7,$AB$7,$AD$7))),"-")</f>
        <v>71400</v>
      </c>
      <c r="AB49" s="557" t="s">
        <v>28</v>
      </c>
      <c r="AC49" s="560" t="s">
        <v>118</v>
      </c>
      <c r="AD49" s="639" t="s">
        <v>139</v>
      </c>
      <c r="AE49" s="640"/>
      <c r="AF49" s="378">
        <f t="shared" ref="AF49:AF83" si="13">IFERROR(IF($F$45=$A$41,BV49,IF($F$45=$A$42,ROUNDUP(BV49*$V$7/100,-2),ROUNDUP(BV49*$V$7/100,-2)+SUM($X$7,$AB$7,$AD$7))),"-")</f>
        <v>49500</v>
      </c>
      <c r="AG49" s="359">
        <f t="shared" ref="AG49:AG83" si="14">IFERROR(IF($F$45=$A$41,BW49,IF($F$45=$A$42,ROUNDUP(BW49*$V$7/100,-2),ROUNDUP(BW49*$V$7/100,-2)+SUM($X$7,$AB$7,$AD$7))),"-")</f>
        <v>60900</v>
      </c>
      <c r="AH49" s="359">
        <f t="shared" ref="AH49:AH83" si="15">IFERROR(IF($F$45=$A$41,BX49,IF($F$45=$A$42,ROUNDUP(BX49*$V$7/100,-2),ROUNDUP(BX49*$V$7/100,-2)+SUM($X$7,$AB$7,$AD$7))),"-")</f>
        <v>71500</v>
      </c>
      <c r="AI49" s="360">
        <f t="shared" ref="AI49:AI83" si="16">IFERROR(IF($F$45=$A$41,BY49,IF($F$45=$A$42,ROUNDUP(BY49*$V$7/100,-2),ROUNDUP(BY49*$V$7/100,-2)+SUM($X$7,$AB$7,$AD$7))),"-")</f>
        <v>89100</v>
      </c>
      <c r="AS49" s="18" t="s">
        <v>46</v>
      </c>
      <c r="AT49" s="18">
        <v>250</v>
      </c>
      <c r="AU49" s="18">
        <v>800</v>
      </c>
      <c r="AV49" s="571" t="s">
        <v>10</v>
      </c>
      <c r="AW49" s="574" t="s">
        <v>11</v>
      </c>
      <c r="AX49" s="577" t="s">
        <v>12</v>
      </c>
      <c r="AY49" s="578"/>
      <c r="AZ49" s="21">
        <v>34000</v>
      </c>
      <c r="BA49" s="22">
        <v>38400</v>
      </c>
      <c r="BB49" s="22">
        <v>44600</v>
      </c>
      <c r="BC49" s="23">
        <v>52300</v>
      </c>
      <c r="BD49" s="18" t="s">
        <v>46</v>
      </c>
      <c r="BE49" s="18">
        <v>250</v>
      </c>
      <c r="BF49" s="18">
        <v>800</v>
      </c>
      <c r="BG49" s="581" t="s">
        <v>13</v>
      </c>
      <c r="BH49" s="584" t="s">
        <v>14</v>
      </c>
      <c r="BI49" s="577" t="s">
        <v>12</v>
      </c>
      <c r="BJ49" s="578"/>
      <c r="BK49" s="24">
        <v>43100</v>
      </c>
      <c r="BL49" s="25">
        <v>51300</v>
      </c>
      <c r="BM49" s="25">
        <v>58600</v>
      </c>
      <c r="BN49" s="26">
        <v>71400</v>
      </c>
      <c r="BO49" s="18" t="s">
        <v>46</v>
      </c>
      <c r="BP49" s="18">
        <v>250</v>
      </c>
      <c r="BQ49" s="18">
        <v>800</v>
      </c>
      <c r="BR49" s="581" t="s">
        <v>125</v>
      </c>
      <c r="BS49" s="584" t="s">
        <v>14</v>
      </c>
      <c r="BT49" s="577" t="s">
        <v>29</v>
      </c>
      <c r="BU49" s="578"/>
      <c r="BV49" s="24">
        <v>49500</v>
      </c>
      <c r="BW49" s="25">
        <v>60900</v>
      </c>
      <c r="BX49" s="25">
        <v>71500</v>
      </c>
      <c r="BY49" s="26">
        <v>89100</v>
      </c>
    </row>
    <row r="50" spans="6:77" ht="25.5" customHeight="1" x14ac:dyDescent="0.4">
      <c r="F50" s="551"/>
      <c r="G50" s="553"/>
      <c r="H50" s="641" t="s">
        <v>140</v>
      </c>
      <c r="I50" s="642"/>
      <c r="J50" s="361">
        <f t="shared" si="5"/>
        <v>39800</v>
      </c>
      <c r="K50" s="379">
        <f t="shared" si="6"/>
        <v>44700</v>
      </c>
      <c r="L50" s="379">
        <f t="shared" si="7"/>
        <v>51700</v>
      </c>
      <c r="M50" s="380">
        <f t="shared" si="8"/>
        <v>69800</v>
      </c>
      <c r="Q50" s="558"/>
      <c r="R50" s="561"/>
      <c r="S50" s="641" t="s">
        <v>140</v>
      </c>
      <c r="T50" s="642"/>
      <c r="U50" s="361">
        <f t="shared" si="9"/>
        <v>51700</v>
      </c>
      <c r="V50" s="379">
        <f t="shared" si="10"/>
        <v>58900</v>
      </c>
      <c r="W50" s="379">
        <f t="shared" si="11"/>
        <v>71100</v>
      </c>
      <c r="X50" s="380">
        <f t="shared" si="12"/>
        <v>99700</v>
      </c>
      <c r="AB50" s="558"/>
      <c r="AC50" s="561"/>
      <c r="AD50" s="641" t="s">
        <v>140</v>
      </c>
      <c r="AE50" s="642"/>
      <c r="AF50" s="361">
        <f t="shared" si="13"/>
        <v>63600</v>
      </c>
      <c r="AG50" s="379">
        <f t="shared" si="14"/>
        <v>70700</v>
      </c>
      <c r="AH50" s="379">
        <f t="shared" si="15"/>
        <v>87700</v>
      </c>
      <c r="AI50" s="380">
        <f t="shared" si="16"/>
        <v>125600</v>
      </c>
      <c r="AS50" s="18" t="s">
        <v>47</v>
      </c>
      <c r="AT50" s="18">
        <v>801</v>
      </c>
      <c r="AU50" s="18">
        <v>1200</v>
      </c>
      <c r="AV50" s="572"/>
      <c r="AW50" s="575"/>
      <c r="AX50" s="579" t="s">
        <v>15</v>
      </c>
      <c r="AY50" s="580"/>
      <c r="AZ50" s="27">
        <v>39800</v>
      </c>
      <c r="BA50" s="28">
        <v>44700</v>
      </c>
      <c r="BB50" s="28">
        <v>51700</v>
      </c>
      <c r="BC50" s="29">
        <v>69800</v>
      </c>
      <c r="BD50" s="18" t="s">
        <v>47</v>
      </c>
      <c r="BE50" s="18">
        <v>801</v>
      </c>
      <c r="BF50" s="18">
        <v>1200</v>
      </c>
      <c r="BG50" s="582"/>
      <c r="BH50" s="585"/>
      <c r="BI50" s="579" t="s">
        <v>15</v>
      </c>
      <c r="BJ50" s="580"/>
      <c r="BK50" s="27">
        <v>51700</v>
      </c>
      <c r="BL50" s="28">
        <v>58900</v>
      </c>
      <c r="BM50" s="28">
        <v>71100</v>
      </c>
      <c r="BN50" s="29">
        <v>99700</v>
      </c>
      <c r="BO50" s="18" t="s">
        <v>47</v>
      </c>
      <c r="BP50" s="18">
        <v>801</v>
      </c>
      <c r="BQ50" s="18">
        <v>1200</v>
      </c>
      <c r="BR50" s="582"/>
      <c r="BS50" s="585"/>
      <c r="BT50" s="579" t="s">
        <v>15</v>
      </c>
      <c r="BU50" s="580"/>
      <c r="BV50" s="27">
        <v>63600</v>
      </c>
      <c r="BW50" s="28">
        <v>70700</v>
      </c>
      <c r="BX50" s="28">
        <v>87700</v>
      </c>
      <c r="BY50" s="29">
        <v>125600</v>
      </c>
    </row>
    <row r="51" spans="6:77" ht="25.5" customHeight="1" x14ac:dyDescent="0.4">
      <c r="F51" s="551"/>
      <c r="G51" s="553"/>
      <c r="H51" s="643" t="s">
        <v>141</v>
      </c>
      <c r="I51" s="644"/>
      <c r="J51" s="381">
        <f t="shared" si="5"/>
        <v>44700</v>
      </c>
      <c r="K51" s="382">
        <f t="shared" si="6"/>
        <v>50200</v>
      </c>
      <c r="L51" s="365">
        <f t="shared" si="7"/>
        <v>58300</v>
      </c>
      <c r="M51" s="383">
        <f t="shared" si="8"/>
        <v>78700</v>
      </c>
      <c r="Q51" s="558"/>
      <c r="R51" s="561"/>
      <c r="S51" s="643" t="s">
        <v>141</v>
      </c>
      <c r="T51" s="644"/>
      <c r="U51" s="381">
        <f t="shared" si="9"/>
        <v>58400</v>
      </c>
      <c r="V51" s="382">
        <f t="shared" si="10"/>
        <v>68200</v>
      </c>
      <c r="W51" s="365">
        <f t="shared" si="11"/>
        <v>82700</v>
      </c>
      <c r="X51" s="383">
        <f t="shared" si="12"/>
        <v>115400</v>
      </c>
      <c r="AB51" s="558"/>
      <c r="AC51" s="561"/>
      <c r="AD51" s="643" t="s">
        <v>141</v>
      </c>
      <c r="AE51" s="644"/>
      <c r="AF51" s="381">
        <f t="shared" si="13"/>
        <v>70100</v>
      </c>
      <c r="AG51" s="382">
        <f t="shared" si="14"/>
        <v>83400</v>
      </c>
      <c r="AH51" s="365">
        <f t="shared" si="15"/>
        <v>103700</v>
      </c>
      <c r="AI51" s="383">
        <f t="shared" si="16"/>
        <v>147300</v>
      </c>
      <c r="AS51" s="18" t="s">
        <v>48</v>
      </c>
      <c r="AT51" s="18">
        <v>1201</v>
      </c>
      <c r="AU51" s="18">
        <v>1400</v>
      </c>
      <c r="AV51" s="572"/>
      <c r="AW51" s="575"/>
      <c r="AX51" s="549" t="s">
        <v>16</v>
      </c>
      <c r="AY51" s="550"/>
      <c r="AZ51" s="30">
        <v>44700</v>
      </c>
      <c r="BA51" s="31">
        <v>50200</v>
      </c>
      <c r="BB51" s="31">
        <v>58300</v>
      </c>
      <c r="BC51" s="32">
        <v>78700</v>
      </c>
      <c r="BD51" s="18" t="s">
        <v>48</v>
      </c>
      <c r="BE51" s="18">
        <v>1201</v>
      </c>
      <c r="BF51" s="18">
        <v>1400</v>
      </c>
      <c r="BG51" s="582"/>
      <c r="BH51" s="585"/>
      <c r="BI51" s="588" t="s">
        <v>16</v>
      </c>
      <c r="BJ51" s="589"/>
      <c r="BK51" s="33">
        <v>58400</v>
      </c>
      <c r="BL51" s="34">
        <v>68200</v>
      </c>
      <c r="BM51" s="34">
        <v>82700</v>
      </c>
      <c r="BN51" s="35">
        <v>115400</v>
      </c>
      <c r="BO51" s="18" t="s">
        <v>48</v>
      </c>
      <c r="BP51" s="18">
        <v>1201</v>
      </c>
      <c r="BQ51" s="18">
        <v>1400</v>
      </c>
      <c r="BR51" s="582"/>
      <c r="BS51" s="585"/>
      <c r="BT51" s="588" t="s">
        <v>16</v>
      </c>
      <c r="BU51" s="589"/>
      <c r="BV51" s="33">
        <v>70100</v>
      </c>
      <c r="BW51" s="34">
        <v>83400</v>
      </c>
      <c r="BX51" s="34">
        <v>103700</v>
      </c>
      <c r="BY51" s="35">
        <v>147300</v>
      </c>
    </row>
    <row r="52" spans="6:77" ht="25.5" customHeight="1" x14ac:dyDescent="0.4">
      <c r="F52" s="551"/>
      <c r="G52" s="553"/>
      <c r="H52" s="645" t="s">
        <v>142</v>
      </c>
      <c r="I52" s="646"/>
      <c r="J52" s="384">
        <f t="shared" si="5"/>
        <v>73300</v>
      </c>
      <c r="K52" s="385">
        <f t="shared" si="6"/>
        <v>84400</v>
      </c>
      <c r="L52" s="386">
        <f t="shared" si="7"/>
        <v>94200</v>
      </c>
      <c r="M52" s="372">
        <f t="shared" si="8"/>
        <v>120500</v>
      </c>
      <c r="Q52" s="558"/>
      <c r="R52" s="561"/>
      <c r="S52" s="645" t="s">
        <v>142</v>
      </c>
      <c r="T52" s="646"/>
      <c r="U52" s="384">
        <f t="shared" si="9"/>
        <v>95100</v>
      </c>
      <c r="V52" s="385">
        <f t="shared" si="10"/>
        <v>110800</v>
      </c>
      <c r="W52" s="386">
        <f t="shared" si="11"/>
        <v>132700</v>
      </c>
      <c r="X52" s="372">
        <f t="shared" si="12"/>
        <v>172400</v>
      </c>
      <c r="AB52" s="558"/>
      <c r="AC52" s="561"/>
      <c r="AD52" s="645" t="s">
        <v>142</v>
      </c>
      <c r="AE52" s="646"/>
      <c r="AF52" s="384">
        <f t="shared" si="13"/>
        <v>110100</v>
      </c>
      <c r="AG52" s="385">
        <f t="shared" si="14"/>
        <v>130900</v>
      </c>
      <c r="AH52" s="386">
        <f t="shared" si="15"/>
        <v>162900</v>
      </c>
      <c r="AI52" s="372">
        <f t="shared" si="16"/>
        <v>215100</v>
      </c>
      <c r="AS52" s="18" t="s">
        <v>49</v>
      </c>
      <c r="AT52" s="18">
        <v>1401</v>
      </c>
      <c r="AU52" s="18">
        <v>1800</v>
      </c>
      <c r="AV52" s="572"/>
      <c r="AW52" s="575"/>
      <c r="AX52" s="569" t="s">
        <v>17</v>
      </c>
      <c r="AY52" s="570"/>
      <c r="AZ52" s="36">
        <v>73300</v>
      </c>
      <c r="BA52" s="22">
        <v>84400</v>
      </c>
      <c r="BB52" s="22">
        <v>94200</v>
      </c>
      <c r="BC52" s="37">
        <v>120500</v>
      </c>
      <c r="BD52" s="18" t="s">
        <v>49</v>
      </c>
      <c r="BE52" s="18">
        <v>1401</v>
      </c>
      <c r="BF52" s="18">
        <v>1800</v>
      </c>
      <c r="BG52" s="582"/>
      <c r="BH52" s="585"/>
      <c r="BI52" s="569" t="s">
        <v>17</v>
      </c>
      <c r="BJ52" s="570"/>
      <c r="BK52" s="36">
        <v>95100</v>
      </c>
      <c r="BL52" s="22">
        <v>110800</v>
      </c>
      <c r="BM52" s="22">
        <v>132700</v>
      </c>
      <c r="BN52" s="37">
        <v>172400</v>
      </c>
      <c r="BO52" s="18" t="s">
        <v>49</v>
      </c>
      <c r="BP52" s="18">
        <v>1401</v>
      </c>
      <c r="BQ52" s="18">
        <v>1800</v>
      </c>
      <c r="BR52" s="582"/>
      <c r="BS52" s="585"/>
      <c r="BT52" s="569" t="s">
        <v>17</v>
      </c>
      <c r="BU52" s="570"/>
      <c r="BV52" s="36">
        <v>110100</v>
      </c>
      <c r="BW52" s="22">
        <v>130900</v>
      </c>
      <c r="BX52" s="22">
        <v>162900</v>
      </c>
      <c r="BY52" s="37">
        <v>215100</v>
      </c>
    </row>
    <row r="53" spans="6:77" ht="25.5" customHeight="1" x14ac:dyDescent="0.4">
      <c r="F53" s="551"/>
      <c r="G53" s="553"/>
      <c r="H53" s="641" t="s">
        <v>143</v>
      </c>
      <c r="I53" s="642"/>
      <c r="J53" s="361">
        <f t="shared" si="5"/>
        <v>82000</v>
      </c>
      <c r="K53" s="362">
        <f t="shared" si="6"/>
        <v>100000</v>
      </c>
      <c r="L53" s="362">
        <f t="shared" si="7"/>
        <v>108100</v>
      </c>
      <c r="M53" s="363">
        <f t="shared" si="8"/>
        <v>134200</v>
      </c>
      <c r="Q53" s="558"/>
      <c r="R53" s="561"/>
      <c r="S53" s="641" t="s">
        <v>143</v>
      </c>
      <c r="T53" s="642"/>
      <c r="U53" s="361">
        <f t="shared" si="9"/>
        <v>107000</v>
      </c>
      <c r="V53" s="362">
        <f t="shared" si="10"/>
        <v>136200</v>
      </c>
      <c r="W53" s="362">
        <f t="shared" si="11"/>
        <v>148300</v>
      </c>
      <c r="X53" s="363">
        <f t="shared" si="12"/>
        <v>192600</v>
      </c>
      <c r="AB53" s="558"/>
      <c r="AC53" s="561"/>
      <c r="AD53" s="641" t="s">
        <v>143</v>
      </c>
      <c r="AE53" s="642"/>
      <c r="AF53" s="361">
        <f t="shared" si="13"/>
        <v>125800</v>
      </c>
      <c r="AG53" s="362">
        <f t="shared" si="14"/>
        <v>164900</v>
      </c>
      <c r="AH53" s="362">
        <f t="shared" si="15"/>
        <v>180500</v>
      </c>
      <c r="AI53" s="363">
        <f t="shared" si="16"/>
        <v>241100</v>
      </c>
      <c r="AS53" s="18" t="s">
        <v>50</v>
      </c>
      <c r="AT53" s="18">
        <v>1801</v>
      </c>
      <c r="AU53" s="18">
        <v>2200</v>
      </c>
      <c r="AV53" s="572"/>
      <c r="AW53" s="575"/>
      <c r="AX53" s="579" t="s">
        <v>18</v>
      </c>
      <c r="AY53" s="580"/>
      <c r="AZ53" s="27">
        <v>82000</v>
      </c>
      <c r="BA53" s="38">
        <v>100000</v>
      </c>
      <c r="BB53" s="38">
        <v>108100</v>
      </c>
      <c r="BC53" s="39">
        <v>134200</v>
      </c>
      <c r="BD53" s="18" t="s">
        <v>50</v>
      </c>
      <c r="BE53" s="18">
        <v>1801</v>
      </c>
      <c r="BF53" s="18">
        <v>2200</v>
      </c>
      <c r="BG53" s="582"/>
      <c r="BH53" s="585"/>
      <c r="BI53" s="579" t="s">
        <v>18</v>
      </c>
      <c r="BJ53" s="580"/>
      <c r="BK53" s="27">
        <v>107000</v>
      </c>
      <c r="BL53" s="38">
        <v>136200</v>
      </c>
      <c r="BM53" s="28">
        <v>148300</v>
      </c>
      <c r="BN53" s="39">
        <v>192600</v>
      </c>
      <c r="BO53" s="18" t="s">
        <v>50</v>
      </c>
      <c r="BP53" s="18">
        <v>1801</v>
      </c>
      <c r="BQ53" s="18">
        <v>2200</v>
      </c>
      <c r="BR53" s="582"/>
      <c r="BS53" s="585"/>
      <c r="BT53" s="579" t="s">
        <v>18</v>
      </c>
      <c r="BU53" s="580"/>
      <c r="BV53" s="27">
        <v>125800</v>
      </c>
      <c r="BW53" s="38">
        <v>164900</v>
      </c>
      <c r="BX53" s="28">
        <v>180500</v>
      </c>
      <c r="BY53" s="39">
        <v>241100</v>
      </c>
    </row>
    <row r="54" spans="6:77" ht="25.5" customHeight="1" thickBot="1" x14ac:dyDescent="0.45">
      <c r="F54" s="551"/>
      <c r="G54" s="554"/>
      <c r="H54" s="647" t="s">
        <v>144</v>
      </c>
      <c r="I54" s="648"/>
      <c r="J54" s="373" t="str">
        <f t="shared" si="5"/>
        <v>-</v>
      </c>
      <c r="K54" s="387">
        <f t="shared" si="6"/>
        <v>108300</v>
      </c>
      <c r="L54" s="374">
        <f t="shared" si="7"/>
        <v>119700</v>
      </c>
      <c r="M54" s="375">
        <f t="shared" si="8"/>
        <v>146300</v>
      </c>
      <c r="Q54" s="558"/>
      <c r="R54" s="562"/>
      <c r="S54" s="647" t="s">
        <v>144</v>
      </c>
      <c r="T54" s="648"/>
      <c r="U54" s="373" t="str">
        <f t="shared" si="9"/>
        <v>-</v>
      </c>
      <c r="V54" s="387">
        <f t="shared" si="10"/>
        <v>146200</v>
      </c>
      <c r="W54" s="374">
        <f t="shared" si="11"/>
        <v>165900</v>
      </c>
      <c r="X54" s="375">
        <f t="shared" si="12"/>
        <v>211800</v>
      </c>
      <c r="AB54" s="558"/>
      <c r="AC54" s="562"/>
      <c r="AD54" s="647" t="s">
        <v>144</v>
      </c>
      <c r="AE54" s="648"/>
      <c r="AF54" s="373" t="str">
        <f t="shared" si="13"/>
        <v>-</v>
      </c>
      <c r="AG54" s="387">
        <f t="shared" si="14"/>
        <v>176300</v>
      </c>
      <c r="AH54" s="374">
        <f t="shared" si="15"/>
        <v>203200</v>
      </c>
      <c r="AI54" s="375">
        <f t="shared" si="16"/>
        <v>266400</v>
      </c>
      <c r="AS54" s="18" t="s">
        <v>51</v>
      </c>
      <c r="AT54" s="18">
        <v>2201</v>
      </c>
      <c r="AU54" s="18">
        <v>2450</v>
      </c>
      <c r="AV54" s="572"/>
      <c r="AW54" s="576"/>
      <c r="AX54" s="593" t="s">
        <v>19</v>
      </c>
      <c r="AY54" s="594"/>
      <c r="AZ54" s="40" t="s">
        <v>131</v>
      </c>
      <c r="BA54" s="41">
        <v>108300</v>
      </c>
      <c r="BB54" s="41">
        <v>119700</v>
      </c>
      <c r="BC54" s="42">
        <v>146300</v>
      </c>
      <c r="BD54" s="18" t="s">
        <v>51</v>
      </c>
      <c r="BE54" s="18">
        <v>2201</v>
      </c>
      <c r="BF54" s="18">
        <v>2450</v>
      </c>
      <c r="BG54" s="582"/>
      <c r="BH54" s="586"/>
      <c r="BI54" s="593" t="s">
        <v>19</v>
      </c>
      <c r="BJ54" s="594"/>
      <c r="BK54" s="40" t="s">
        <v>78</v>
      </c>
      <c r="BL54" s="41">
        <v>146200</v>
      </c>
      <c r="BM54" s="43">
        <v>165900</v>
      </c>
      <c r="BN54" s="42">
        <v>211800</v>
      </c>
      <c r="BO54" s="18" t="s">
        <v>51</v>
      </c>
      <c r="BP54" s="18">
        <v>2201</v>
      </c>
      <c r="BQ54" s="18">
        <v>2450</v>
      </c>
      <c r="BR54" s="582"/>
      <c r="BS54" s="586"/>
      <c r="BT54" s="593" t="s">
        <v>19</v>
      </c>
      <c r="BU54" s="594"/>
      <c r="BV54" s="40" t="s">
        <v>78</v>
      </c>
      <c r="BW54" s="41">
        <v>176300</v>
      </c>
      <c r="BX54" s="43">
        <v>203200</v>
      </c>
      <c r="BY54" s="42">
        <v>266400</v>
      </c>
    </row>
    <row r="55" spans="6:77" ht="25.5" customHeight="1" x14ac:dyDescent="0.4">
      <c r="F55" s="551"/>
      <c r="G55" s="595" t="s">
        <v>20</v>
      </c>
      <c r="H55" s="639" t="s">
        <v>139</v>
      </c>
      <c r="I55" s="640"/>
      <c r="J55" s="378">
        <f t="shared" si="5"/>
        <v>35100</v>
      </c>
      <c r="K55" s="359">
        <f t="shared" si="6"/>
        <v>40100</v>
      </c>
      <c r="L55" s="359">
        <f t="shared" si="7"/>
        <v>47000</v>
      </c>
      <c r="M55" s="360">
        <f t="shared" si="8"/>
        <v>55600</v>
      </c>
      <c r="Q55" s="558"/>
      <c r="R55" s="596" t="s">
        <v>119</v>
      </c>
      <c r="S55" s="639" t="s">
        <v>139</v>
      </c>
      <c r="T55" s="640"/>
      <c r="U55" s="378">
        <f t="shared" si="9"/>
        <v>51000</v>
      </c>
      <c r="V55" s="359">
        <f t="shared" si="10"/>
        <v>62700</v>
      </c>
      <c r="W55" s="359">
        <f t="shared" si="11"/>
        <v>76700</v>
      </c>
      <c r="X55" s="360">
        <f t="shared" si="12"/>
        <v>94600</v>
      </c>
      <c r="AB55" s="558"/>
      <c r="AC55" s="596" t="s">
        <v>119</v>
      </c>
      <c r="AD55" s="639" t="s">
        <v>139</v>
      </c>
      <c r="AE55" s="640"/>
      <c r="AF55" s="378">
        <f t="shared" si="13"/>
        <v>52900</v>
      </c>
      <c r="AG55" s="359">
        <f t="shared" si="14"/>
        <v>66400</v>
      </c>
      <c r="AH55" s="359">
        <f t="shared" si="15"/>
        <v>79100</v>
      </c>
      <c r="AI55" s="360">
        <f t="shared" si="16"/>
        <v>99600</v>
      </c>
      <c r="AS55" s="18" t="s">
        <v>46</v>
      </c>
      <c r="AT55" s="18">
        <v>250</v>
      </c>
      <c r="AU55" s="18">
        <v>800</v>
      </c>
      <c r="AV55" s="572"/>
      <c r="AW55" s="597" t="s">
        <v>20</v>
      </c>
      <c r="AX55" s="577" t="s">
        <v>12</v>
      </c>
      <c r="AY55" s="578"/>
      <c r="AZ55" s="21">
        <v>35100</v>
      </c>
      <c r="BA55" s="22">
        <v>40100</v>
      </c>
      <c r="BB55" s="22">
        <v>47000</v>
      </c>
      <c r="BC55" s="23">
        <v>55600</v>
      </c>
      <c r="BD55" s="18" t="s">
        <v>46</v>
      </c>
      <c r="BE55" s="18">
        <v>250</v>
      </c>
      <c r="BF55" s="18">
        <v>800</v>
      </c>
      <c r="BG55" s="582"/>
      <c r="BH55" s="590" t="s">
        <v>21</v>
      </c>
      <c r="BI55" s="577" t="s">
        <v>12</v>
      </c>
      <c r="BJ55" s="578"/>
      <c r="BK55" s="21">
        <v>51000</v>
      </c>
      <c r="BL55" s="22">
        <v>62700</v>
      </c>
      <c r="BM55" s="22">
        <v>76700</v>
      </c>
      <c r="BN55" s="23">
        <v>94600</v>
      </c>
      <c r="BO55" s="18" t="s">
        <v>46</v>
      </c>
      <c r="BP55" s="18">
        <v>250</v>
      </c>
      <c r="BQ55" s="18">
        <v>800</v>
      </c>
      <c r="BR55" s="582"/>
      <c r="BS55" s="590" t="s">
        <v>21</v>
      </c>
      <c r="BT55" s="577" t="s">
        <v>29</v>
      </c>
      <c r="BU55" s="578"/>
      <c r="BV55" s="21">
        <v>52900</v>
      </c>
      <c r="BW55" s="22">
        <v>66400</v>
      </c>
      <c r="BX55" s="22">
        <v>79100</v>
      </c>
      <c r="BY55" s="23">
        <v>99600</v>
      </c>
    </row>
    <row r="56" spans="6:77" ht="25.5" customHeight="1" x14ac:dyDescent="0.4">
      <c r="F56" s="551"/>
      <c r="G56" s="595"/>
      <c r="H56" s="641" t="s">
        <v>140</v>
      </c>
      <c r="I56" s="642"/>
      <c r="J56" s="361">
        <f t="shared" si="5"/>
        <v>41900</v>
      </c>
      <c r="K56" s="379">
        <f t="shared" si="6"/>
        <v>47600</v>
      </c>
      <c r="L56" s="379">
        <f t="shared" si="7"/>
        <v>55700</v>
      </c>
      <c r="M56" s="380">
        <f t="shared" si="8"/>
        <v>76100</v>
      </c>
      <c r="Q56" s="558"/>
      <c r="R56" s="561"/>
      <c r="S56" s="641" t="s">
        <v>140</v>
      </c>
      <c r="T56" s="642"/>
      <c r="U56" s="361">
        <f t="shared" si="9"/>
        <v>65900</v>
      </c>
      <c r="V56" s="379">
        <f t="shared" si="10"/>
        <v>74600</v>
      </c>
      <c r="W56" s="379">
        <f t="shared" si="11"/>
        <v>93200</v>
      </c>
      <c r="X56" s="380">
        <f t="shared" si="12"/>
        <v>134100</v>
      </c>
      <c r="AB56" s="558"/>
      <c r="AC56" s="561"/>
      <c r="AD56" s="641" t="s">
        <v>140</v>
      </c>
      <c r="AE56" s="642"/>
      <c r="AF56" s="361">
        <f t="shared" si="13"/>
        <v>68000</v>
      </c>
      <c r="AG56" s="379">
        <f t="shared" si="14"/>
        <v>79800</v>
      </c>
      <c r="AH56" s="379">
        <f t="shared" si="15"/>
        <v>100500</v>
      </c>
      <c r="AI56" s="380">
        <f t="shared" si="16"/>
        <v>145500</v>
      </c>
      <c r="AS56" s="18" t="s">
        <v>47</v>
      </c>
      <c r="AT56" s="18">
        <v>801</v>
      </c>
      <c r="AU56" s="18">
        <v>1200</v>
      </c>
      <c r="AV56" s="572"/>
      <c r="AW56" s="597"/>
      <c r="AX56" s="579" t="s">
        <v>15</v>
      </c>
      <c r="AY56" s="580"/>
      <c r="AZ56" s="27">
        <v>41900</v>
      </c>
      <c r="BA56" s="28">
        <v>47600</v>
      </c>
      <c r="BB56" s="28">
        <v>55700</v>
      </c>
      <c r="BC56" s="29">
        <v>76100</v>
      </c>
      <c r="BD56" s="18" t="s">
        <v>47</v>
      </c>
      <c r="BE56" s="18">
        <v>801</v>
      </c>
      <c r="BF56" s="18">
        <v>1200</v>
      </c>
      <c r="BG56" s="582"/>
      <c r="BH56" s="585"/>
      <c r="BI56" s="579" t="s">
        <v>15</v>
      </c>
      <c r="BJ56" s="580"/>
      <c r="BK56" s="27">
        <v>65900</v>
      </c>
      <c r="BL56" s="28">
        <v>74600</v>
      </c>
      <c r="BM56" s="28">
        <v>93200</v>
      </c>
      <c r="BN56" s="39">
        <v>134100</v>
      </c>
      <c r="BO56" s="18" t="s">
        <v>47</v>
      </c>
      <c r="BP56" s="18">
        <v>801</v>
      </c>
      <c r="BQ56" s="18">
        <v>1200</v>
      </c>
      <c r="BR56" s="582"/>
      <c r="BS56" s="585"/>
      <c r="BT56" s="579" t="s">
        <v>15</v>
      </c>
      <c r="BU56" s="580"/>
      <c r="BV56" s="27">
        <v>68000</v>
      </c>
      <c r="BW56" s="28">
        <v>79800</v>
      </c>
      <c r="BX56" s="28">
        <v>100500</v>
      </c>
      <c r="BY56" s="39">
        <v>145500</v>
      </c>
    </row>
    <row r="57" spans="6:77" ht="25.5" customHeight="1" x14ac:dyDescent="0.4">
      <c r="F57" s="551"/>
      <c r="G57" s="595"/>
      <c r="H57" s="643" t="s">
        <v>141</v>
      </c>
      <c r="I57" s="644"/>
      <c r="J57" s="381">
        <f t="shared" si="5"/>
        <v>46100</v>
      </c>
      <c r="K57" s="382">
        <f t="shared" si="6"/>
        <v>53900</v>
      </c>
      <c r="L57" s="365">
        <f t="shared" si="7"/>
        <v>63400</v>
      </c>
      <c r="M57" s="383">
        <f t="shared" si="8"/>
        <v>86400</v>
      </c>
      <c r="Q57" s="558"/>
      <c r="R57" s="561"/>
      <c r="S57" s="643" t="s">
        <v>141</v>
      </c>
      <c r="T57" s="644"/>
      <c r="U57" s="381">
        <f t="shared" si="9"/>
        <v>73300</v>
      </c>
      <c r="V57" s="382">
        <f t="shared" si="10"/>
        <v>88400</v>
      </c>
      <c r="W57" s="365">
        <f t="shared" si="11"/>
        <v>110600</v>
      </c>
      <c r="X57" s="383">
        <f t="shared" si="12"/>
        <v>157800</v>
      </c>
      <c r="AB57" s="558"/>
      <c r="AC57" s="561"/>
      <c r="AD57" s="643" t="s">
        <v>141</v>
      </c>
      <c r="AE57" s="644"/>
      <c r="AF57" s="381">
        <f t="shared" si="13"/>
        <v>77500</v>
      </c>
      <c r="AG57" s="382">
        <f t="shared" si="14"/>
        <v>95100</v>
      </c>
      <c r="AH57" s="365">
        <f t="shared" si="15"/>
        <v>119800</v>
      </c>
      <c r="AI57" s="383">
        <f t="shared" si="16"/>
        <v>171800</v>
      </c>
      <c r="AS57" s="18" t="s">
        <v>48</v>
      </c>
      <c r="AT57" s="18">
        <v>1201</v>
      </c>
      <c r="AU57" s="18">
        <v>1400</v>
      </c>
      <c r="AV57" s="572"/>
      <c r="AW57" s="597"/>
      <c r="AX57" s="549" t="s">
        <v>16</v>
      </c>
      <c r="AY57" s="550"/>
      <c r="AZ57" s="30">
        <v>46100</v>
      </c>
      <c r="BA57" s="31">
        <v>53900</v>
      </c>
      <c r="BB57" s="31">
        <v>63400</v>
      </c>
      <c r="BC57" s="44">
        <v>86400</v>
      </c>
      <c r="BD57" s="18" t="s">
        <v>48</v>
      </c>
      <c r="BE57" s="18">
        <v>1201</v>
      </c>
      <c r="BF57" s="18">
        <v>1400</v>
      </c>
      <c r="BG57" s="582"/>
      <c r="BH57" s="585"/>
      <c r="BI57" s="588" t="s">
        <v>16</v>
      </c>
      <c r="BJ57" s="589"/>
      <c r="BK57" s="33">
        <v>73300</v>
      </c>
      <c r="BL57" s="34">
        <v>88400</v>
      </c>
      <c r="BM57" s="34">
        <v>110600</v>
      </c>
      <c r="BN57" s="35">
        <v>157800</v>
      </c>
      <c r="BO57" s="18" t="s">
        <v>48</v>
      </c>
      <c r="BP57" s="18">
        <v>1201</v>
      </c>
      <c r="BQ57" s="18">
        <v>1400</v>
      </c>
      <c r="BR57" s="582"/>
      <c r="BS57" s="585"/>
      <c r="BT57" s="588" t="s">
        <v>16</v>
      </c>
      <c r="BU57" s="589"/>
      <c r="BV57" s="33">
        <v>77500</v>
      </c>
      <c r="BW57" s="34">
        <v>95100</v>
      </c>
      <c r="BX57" s="34">
        <v>119800</v>
      </c>
      <c r="BY57" s="35">
        <v>171800</v>
      </c>
    </row>
    <row r="58" spans="6:77" ht="25.5" customHeight="1" x14ac:dyDescent="0.4">
      <c r="F58" s="551"/>
      <c r="G58" s="561"/>
      <c r="H58" s="645" t="s">
        <v>142</v>
      </c>
      <c r="I58" s="646"/>
      <c r="J58" s="384">
        <f t="shared" si="5"/>
        <v>75600</v>
      </c>
      <c r="K58" s="385">
        <f t="shared" si="6"/>
        <v>89300</v>
      </c>
      <c r="L58" s="386">
        <f t="shared" si="7"/>
        <v>105100</v>
      </c>
      <c r="M58" s="372">
        <f t="shared" si="8"/>
        <v>130900</v>
      </c>
      <c r="Q58" s="558"/>
      <c r="R58" s="561"/>
      <c r="S58" s="645" t="s">
        <v>142</v>
      </c>
      <c r="T58" s="646"/>
      <c r="U58" s="384">
        <f t="shared" si="9"/>
        <v>112600</v>
      </c>
      <c r="V58" s="385">
        <f t="shared" si="10"/>
        <v>137500</v>
      </c>
      <c r="W58" s="386">
        <f t="shared" si="11"/>
        <v>172100</v>
      </c>
      <c r="X58" s="372">
        <f t="shared" si="12"/>
        <v>229100</v>
      </c>
      <c r="AB58" s="558"/>
      <c r="AC58" s="561"/>
      <c r="AD58" s="645" t="s">
        <v>142</v>
      </c>
      <c r="AE58" s="646"/>
      <c r="AF58" s="384">
        <f t="shared" si="13"/>
        <v>120600</v>
      </c>
      <c r="AG58" s="385">
        <f t="shared" si="14"/>
        <v>146300</v>
      </c>
      <c r="AH58" s="386">
        <f t="shared" si="15"/>
        <v>184500</v>
      </c>
      <c r="AI58" s="372">
        <f t="shared" si="16"/>
        <v>247800</v>
      </c>
      <c r="AS58" s="18" t="s">
        <v>49</v>
      </c>
      <c r="AT58" s="18">
        <v>1401</v>
      </c>
      <c r="AU58" s="18">
        <v>1800</v>
      </c>
      <c r="AV58" s="572"/>
      <c r="AW58" s="585"/>
      <c r="AX58" s="569" t="s">
        <v>17</v>
      </c>
      <c r="AY58" s="570"/>
      <c r="AZ58" s="36">
        <v>75600</v>
      </c>
      <c r="BA58" s="22">
        <v>89300</v>
      </c>
      <c r="BB58" s="22">
        <v>105100</v>
      </c>
      <c r="BC58" s="23">
        <v>130900</v>
      </c>
      <c r="BD58" s="18" t="s">
        <v>49</v>
      </c>
      <c r="BE58" s="18">
        <v>1401</v>
      </c>
      <c r="BF58" s="18">
        <v>1800</v>
      </c>
      <c r="BG58" s="582"/>
      <c r="BH58" s="585"/>
      <c r="BI58" s="569" t="s">
        <v>17</v>
      </c>
      <c r="BJ58" s="570"/>
      <c r="BK58" s="36">
        <v>112600</v>
      </c>
      <c r="BL58" s="22">
        <v>137500</v>
      </c>
      <c r="BM58" s="22">
        <v>172100</v>
      </c>
      <c r="BN58" s="37">
        <v>229100</v>
      </c>
      <c r="BO58" s="18" t="s">
        <v>49</v>
      </c>
      <c r="BP58" s="18">
        <v>1401</v>
      </c>
      <c r="BQ58" s="18">
        <v>1800</v>
      </c>
      <c r="BR58" s="582"/>
      <c r="BS58" s="585"/>
      <c r="BT58" s="569" t="s">
        <v>17</v>
      </c>
      <c r="BU58" s="570"/>
      <c r="BV58" s="36">
        <v>120600</v>
      </c>
      <c r="BW58" s="22">
        <v>146300</v>
      </c>
      <c r="BX58" s="22">
        <v>184500</v>
      </c>
      <c r="BY58" s="37">
        <v>247800</v>
      </c>
    </row>
    <row r="59" spans="6:77" ht="25.5" customHeight="1" x14ac:dyDescent="0.4">
      <c r="F59" s="551"/>
      <c r="G59" s="561"/>
      <c r="H59" s="641" t="s">
        <v>143</v>
      </c>
      <c r="I59" s="642"/>
      <c r="J59" s="361">
        <f t="shared" si="5"/>
        <v>85100</v>
      </c>
      <c r="K59" s="362">
        <f t="shared" si="6"/>
        <v>107000</v>
      </c>
      <c r="L59" s="362">
        <f t="shared" si="7"/>
        <v>115900</v>
      </c>
      <c r="M59" s="363">
        <f t="shared" si="8"/>
        <v>145900</v>
      </c>
      <c r="Q59" s="558"/>
      <c r="R59" s="561"/>
      <c r="S59" s="641" t="s">
        <v>143</v>
      </c>
      <c r="T59" s="642"/>
      <c r="U59" s="361">
        <f t="shared" si="9"/>
        <v>129300</v>
      </c>
      <c r="V59" s="362">
        <f t="shared" si="10"/>
        <v>174300</v>
      </c>
      <c r="W59" s="362">
        <f t="shared" si="11"/>
        <v>191000</v>
      </c>
      <c r="X59" s="363">
        <f t="shared" si="12"/>
        <v>257000</v>
      </c>
      <c r="AB59" s="558"/>
      <c r="AC59" s="561"/>
      <c r="AD59" s="641" t="s">
        <v>143</v>
      </c>
      <c r="AE59" s="642"/>
      <c r="AF59" s="361">
        <f t="shared" si="13"/>
        <v>138600</v>
      </c>
      <c r="AG59" s="362">
        <f t="shared" si="14"/>
        <v>186800</v>
      </c>
      <c r="AH59" s="362">
        <f t="shared" si="15"/>
        <v>205100</v>
      </c>
      <c r="AI59" s="363">
        <f t="shared" si="16"/>
        <v>278300</v>
      </c>
      <c r="AS59" s="18" t="s">
        <v>50</v>
      </c>
      <c r="AT59" s="18">
        <v>1801</v>
      </c>
      <c r="AU59" s="18">
        <v>2200</v>
      </c>
      <c r="AV59" s="572"/>
      <c r="AW59" s="585"/>
      <c r="AX59" s="579" t="s">
        <v>18</v>
      </c>
      <c r="AY59" s="580"/>
      <c r="AZ59" s="27">
        <v>85100</v>
      </c>
      <c r="BA59" s="38">
        <v>107000</v>
      </c>
      <c r="BB59" s="28">
        <v>115900</v>
      </c>
      <c r="BC59" s="29">
        <v>145900</v>
      </c>
      <c r="BD59" s="18" t="s">
        <v>50</v>
      </c>
      <c r="BE59" s="18">
        <v>1801</v>
      </c>
      <c r="BF59" s="18">
        <v>2200</v>
      </c>
      <c r="BG59" s="582"/>
      <c r="BH59" s="585"/>
      <c r="BI59" s="579" t="s">
        <v>18</v>
      </c>
      <c r="BJ59" s="580"/>
      <c r="BK59" s="27">
        <v>129300</v>
      </c>
      <c r="BL59" s="38">
        <v>174300</v>
      </c>
      <c r="BM59" s="38">
        <v>191000</v>
      </c>
      <c r="BN59" s="39">
        <v>257000</v>
      </c>
      <c r="BO59" s="18" t="s">
        <v>50</v>
      </c>
      <c r="BP59" s="18">
        <v>1801</v>
      </c>
      <c r="BQ59" s="18">
        <v>2200</v>
      </c>
      <c r="BR59" s="582"/>
      <c r="BS59" s="585"/>
      <c r="BT59" s="579" t="s">
        <v>18</v>
      </c>
      <c r="BU59" s="580"/>
      <c r="BV59" s="27">
        <v>138600</v>
      </c>
      <c r="BW59" s="38">
        <v>186800</v>
      </c>
      <c r="BX59" s="38">
        <v>205100</v>
      </c>
      <c r="BY59" s="39">
        <v>278300</v>
      </c>
    </row>
    <row r="60" spans="6:77" ht="25.5" customHeight="1" thickBot="1" x14ac:dyDescent="0.45">
      <c r="F60" s="551"/>
      <c r="G60" s="562"/>
      <c r="H60" s="647" t="s">
        <v>144</v>
      </c>
      <c r="I60" s="648"/>
      <c r="J60" s="373" t="str">
        <f t="shared" si="5"/>
        <v>-</v>
      </c>
      <c r="K60" s="387">
        <f t="shared" si="6"/>
        <v>115600</v>
      </c>
      <c r="L60" s="374">
        <f t="shared" si="7"/>
        <v>128700</v>
      </c>
      <c r="M60" s="375">
        <f t="shared" si="8"/>
        <v>159500</v>
      </c>
      <c r="Q60" s="558"/>
      <c r="R60" s="562"/>
      <c r="S60" s="647" t="s">
        <v>144</v>
      </c>
      <c r="T60" s="648"/>
      <c r="U60" s="373" t="str">
        <f t="shared" si="9"/>
        <v>-</v>
      </c>
      <c r="V60" s="387">
        <f t="shared" si="10"/>
        <v>186200</v>
      </c>
      <c r="W60" s="374">
        <f t="shared" si="11"/>
        <v>215400</v>
      </c>
      <c r="X60" s="377" t="str">
        <f t="shared" si="12"/>
        <v>-</v>
      </c>
      <c r="AB60" s="558"/>
      <c r="AC60" s="562"/>
      <c r="AD60" s="647" t="s">
        <v>144</v>
      </c>
      <c r="AE60" s="648"/>
      <c r="AF60" s="373" t="str">
        <f t="shared" si="13"/>
        <v>-</v>
      </c>
      <c r="AG60" s="387">
        <f t="shared" si="14"/>
        <v>199400</v>
      </c>
      <c r="AH60" s="374">
        <f t="shared" si="15"/>
        <v>231800</v>
      </c>
      <c r="AI60" s="377" t="str">
        <f t="shared" si="16"/>
        <v>-</v>
      </c>
      <c r="AS60" s="18" t="s">
        <v>51</v>
      </c>
      <c r="AT60" s="18">
        <v>2201</v>
      </c>
      <c r="AU60" s="18">
        <v>2450</v>
      </c>
      <c r="AV60" s="572"/>
      <c r="AW60" s="586"/>
      <c r="AX60" s="593" t="s">
        <v>19</v>
      </c>
      <c r="AY60" s="594"/>
      <c r="AZ60" s="40" t="s">
        <v>131</v>
      </c>
      <c r="BA60" s="41">
        <v>115600</v>
      </c>
      <c r="BB60" s="43">
        <v>128700</v>
      </c>
      <c r="BC60" s="42">
        <v>159500</v>
      </c>
      <c r="BD60" s="18" t="s">
        <v>51</v>
      </c>
      <c r="BE60" s="18">
        <v>2201</v>
      </c>
      <c r="BF60" s="18">
        <v>2450</v>
      </c>
      <c r="BG60" s="582"/>
      <c r="BH60" s="586"/>
      <c r="BI60" s="593" t="s">
        <v>19</v>
      </c>
      <c r="BJ60" s="594"/>
      <c r="BK60" s="40" t="s">
        <v>78</v>
      </c>
      <c r="BL60" s="41">
        <v>186200</v>
      </c>
      <c r="BM60" s="41">
        <v>215400</v>
      </c>
      <c r="BN60" s="45" t="s">
        <v>78</v>
      </c>
      <c r="BO60" s="18" t="s">
        <v>51</v>
      </c>
      <c r="BP60" s="18">
        <v>2201</v>
      </c>
      <c r="BQ60" s="18">
        <v>2450</v>
      </c>
      <c r="BR60" s="582"/>
      <c r="BS60" s="586"/>
      <c r="BT60" s="593" t="s">
        <v>19</v>
      </c>
      <c r="BU60" s="594"/>
      <c r="BV60" s="40" t="s">
        <v>78</v>
      </c>
      <c r="BW60" s="41">
        <v>199400</v>
      </c>
      <c r="BX60" s="41">
        <v>231800</v>
      </c>
      <c r="BY60" s="45" t="s">
        <v>78</v>
      </c>
    </row>
    <row r="61" spans="6:77" ht="25.5" customHeight="1" x14ac:dyDescent="0.4">
      <c r="F61" s="551"/>
      <c r="G61" s="595" t="s">
        <v>22</v>
      </c>
      <c r="H61" s="639" t="s">
        <v>139</v>
      </c>
      <c r="I61" s="640"/>
      <c r="J61" s="378">
        <f t="shared" si="5"/>
        <v>45700</v>
      </c>
      <c r="K61" s="359">
        <f t="shared" si="6"/>
        <v>50800</v>
      </c>
      <c r="L61" s="359">
        <f t="shared" si="7"/>
        <v>58300</v>
      </c>
      <c r="M61" s="360">
        <f t="shared" si="8"/>
        <v>71900</v>
      </c>
      <c r="Q61" s="558"/>
      <c r="R61" s="596" t="s">
        <v>120</v>
      </c>
      <c r="S61" s="639" t="s">
        <v>139</v>
      </c>
      <c r="T61" s="640"/>
      <c r="U61" s="378">
        <f t="shared" si="9"/>
        <v>50300</v>
      </c>
      <c r="V61" s="359">
        <f t="shared" si="10"/>
        <v>61700</v>
      </c>
      <c r="W61" s="359">
        <f t="shared" si="11"/>
        <v>75300</v>
      </c>
      <c r="X61" s="360">
        <f t="shared" si="12"/>
        <v>92600</v>
      </c>
      <c r="AB61" s="558"/>
      <c r="AC61" s="596" t="s">
        <v>120</v>
      </c>
      <c r="AD61" s="639" t="s">
        <v>139</v>
      </c>
      <c r="AE61" s="640"/>
      <c r="AF61" s="378">
        <f t="shared" si="13"/>
        <v>54000</v>
      </c>
      <c r="AG61" s="359">
        <f t="shared" si="14"/>
        <v>66500</v>
      </c>
      <c r="AH61" s="359">
        <f t="shared" si="15"/>
        <v>79200</v>
      </c>
      <c r="AI61" s="360">
        <f t="shared" si="16"/>
        <v>99800</v>
      </c>
      <c r="AS61" s="18" t="s">
        <v>46</v>
      </c>
      <c r="AT61" s="18">
        <v>250</v>
      </c>
      <c r="AU61" s="18">
        <v>800</v>
      </c>
      <c r="AV61" s="572"/>
      <c r="AW61" s="597" t="s">
        <v>22</v>
      </c>
      <c r="AX61" s="577" t="s">
        <v>12</v>
      </c>
      <c r="AY61" s="578"/>
      <c r="AZ61" s="21">
        <v>45700</v>
      </c>
      <c r="BA61" s="22">
        <v>50800</v>
      </c>
      <c r="BB61" s="22">
        <v>58300</v>
      </c>
      <c r="BC61" s="23">
        <v>71900</v>
      </c>
      <c r="BD61" s="18" t="s">
        <v>46</v>
      </c>
      <c r="BE61" s="18">
        <v>250</v>
      </c>
      <c r="BF61" s="18">
        <v>800</v>
      </c>
      <c r="BG61" s="582"/>
      <c r="BH61" s="590" t="s">
        <v>23</v>
      </c>
      <c r="BI61" s="577" t="s">
        <v>12</v>
      </c>
      <c r="BJ61" s="578"/>
      <c r="BK61" s="21">
        <v>50300</v>
      </c>
      <c r="BL61" s="22">
        <v>61700</v>
      </c>
      <c r="BM61" s="22">
        <v>75300</v>
      </c>
      <c r="BN61" s="23">
        <v>92600</v>
      </c>
      <c r="BO61" s="18" t="s">
        <v>46</v>
      </c>
      <c r="BP61" s="18">
        <v>250</v>
      </c>
      <c r="BQ61" s="18">
        <v>800</v>
      </c>
      <c r="BR61" s="582"/>
      <c r="BS61" s="584" t="s">
        <v>23</v>
      </c>
      <c r="BT61" s="577" t="s">
        <v>29</v>
      </c>
      <c r="BU61" s="578"/>
      <c r="BV61" s="24">
        <v>54000</v>
      </c>
      <c r="BW61" s="25">
        <v>66500</v>
      </c>
      <c r="BX61" s="25">
        <v>79200</v>
      </c>
      <c r="BY61" s="26">
        <v>99800</v>
      </c>
    </row>
    <row r="62" spans="6:77" ht="25.5" customHeight="1" x14ac:dyDescent="0.4">
      <c r="F62" s="551"/>
      <c r="G62" s="595"/>
      <c r="H62" s="641" t="s">
        <v>140</v>
      </c>
      <c r="I62" s="642"/>
      <c r="J62" s="361">
        <f t="shared" si="5"/>
        <v>52400</v>
      </c>
      <c r="K62" s="379">
        <f t="shared" si="6"/>
        <v>58700</v>
      </c>
      <c r="L62" s="379">
        <f t="shared" si="7"/>
        <v>71300</v>
      </c>
      <c r="M62" s="380">
        <f t="shared" si="8"/>
        <v>100400</v>
      </c>
      <c r="Q62" s="558"/>
      <c r="R62" s="561"/>
      <c r="S62" s="641" t="s">
        <v>140</v>
      </c>
      <c r="T62" s="642"/>
      <c r="U62" s="361">
        <f t="shared" si="9"/>
        <v>64900</v>
      </c>
      <c r="V62" s="379">
        <f t="shared" si="10"/>
        <v>72900</v>
      </c>
      <c r="W62" s="379">
        <f t="shared" si="11"/>
        <v>90700</v>
      </c>
      <c r="X62" s="380">
        <f t="shared" si="12"/>
        <v>130300</v>
      </c>
      <c r="AB62" s="558"/>
      <c r="AC62" s="561"/>
      <c r="AD62" s="641" t="s">
        <v>140</v>
      </c>
      <c r="AE62" s="642"/>
      <c r="AF62" s="361">
        <f t="shared" si="13"/>
        <v>69000</v>
      </c>
      <c r="AG62" s="379">
        <f t="shared" si="14"/>
        <v>79900</v>
      </c>
      <c r="AH62" s="379">
        <f t="shared" si="15"/>
        <v>100600</v>
      </c>
      <c r="AI62" s="380">
        <f t="shared" si="16"/>
        <v>145800</v>
      </c>
      <c r="AS62" s="18" t="s">
        <v>47</v>
      </c>
      <c r="AT62" s="18">
        <v>801</v>
      </c>
      <c r="AU62" s="18">
        <v>1200</v>
      </c>
      <c r="AV62" s="572"/>
      <c r="AW62" s="597"/>
      <c r="AX62" s="579" t="s">
        <v>15</v>
      </c>
      <c r="AY62" s="580"/>
      <c r="AZ62" s="27">
        <v>52400</v>
      </c>
      <c r="BA62" s="28">
        <v>58700</v>
      </c>
      <c r="BB62" s="28">
        <v>71300</v>
      </c>
      <c r="BC62" s="29">
        <v>100400</v>
      </c>
      <c r="BD62" s="18" t="s">
        <v>47</v>
      </c>
      <c r="BE62" s="18">
        <v>801</v>
      </c>
      <c r="BF62" s="18">
        <v>1200</v>
      </c>
      <c r="BG62" s="582"/>
      <c r="BH62" s="585"/>
      <c r="BI62" s="579" t="s">
        <v>15</v>
      </c>
      <c r="BJ62" s="580"/>
      <c r="BK62" s="27">
        <v>64900</v>
      </c>
      <c r="BL62" s="28">
        <v>72900</v>
      </c>
      <c r="BM62" s="28">
        <v>90700</v>
      </c>
      <c r="BN62" s="39">
        <v>130300</v>
      </c>
      <c r="BO62" s="18" t="s">
        <v>47</v>
      </c>
      <c r="BP62" s="18">
        <v>801</v>
      </c>
      <c r="BQ62" s="18">
        <v>1200</v>
      </c>
      <c r="BR62" s="582"/>
      <c r="BS62" s="585"/>
      <c r="BT62" s="579" t="s">
        <v>15</v>
      </c>
      <c r="BU62" s="580"/>
      <c r="BV62" s="27">
        <v>69000</v>
      </c>
      <c r="BW62" s="28">
        <v>79900</v>
      </c>
      <c r="BX62" s="28">
        <v>100600</v>
      </c>
      <c r="BY62" s="39">
        <v>145800</v>
      </c>
    </row>
    <row r="63" spans="6:77" ht="25.5" customHeight="1" x14ac:dyDescent="0.4">
      <c r="F63" s="551"/>
      <c r="G63" s="595"/>
      <c r="H63" s="643" t="s">
        <v>141</v>
      </c>
      <c r="I63" s="644"/>
      <c r="J63" s="381">
        <f t="shared" si="5"/>
        <v>59200</v>
      </c>
      <c r="K63" s="382">
        <f t="shared" si="6"/>
        <v>68100</v>
      </c>
      <c r="L63" s="365">
        <f t="shared" si="7"/>
        <v>83100</v>
      </c>
      <c r="M63" s="383">
        <f t="shared" si="8"/>
        <v>116300</v>
      </c>
      <c r="Q63" s="558"/>
      <c r="R63" s="561"/>
      <c r="S63" s="643" t="s">
        <v>141</v>
      </c>
      <c r="T63" s="644"/>
      <c r="U63" s="381">
        <f t="shared" si="9"/>
        <v>71800</v>
      </c>
      <c r="V63" s="382">
        <f t="shared" si="10"/>
        <v>86200</v>
      </c>
      <c r="W63" s="365">
        <f t="shared" si="11"/>
        <v>107500</v>
      </c>
      <c r="X63" s="383">
        <f t="shared" si="12"/>
        <v>153100</v>
      </c>
      <c r="AB63" s="558"/>
      <c r="AC63" s="561"/>
      <c r="AD63" s="643" t="s">
        <v>141</v>
      </c>
      <c r="AE63" s="644"/>
      <c r="AF63" s="381">
        <f t="shared" si="13"/>
        <v>77600</v>
      </c>
      <c r="AG63" s="382">
        <f t="shared" si="14"/>
        <v>95200</v>
      </c>
      <c r="AH63" s="365">
        <f t="shared" si="15"/>
        <v>120000</v>
      </c>
      <c r="AI63" s="383">
        <f t="shared" si="16"/>
        <v>172100</v>
      </c>
      <c r="AS63" s="18" t="s">
        <v>48</v>
      </c>
      <c r="AT63" s="18">
        <v>1201</v>
      </c>
      <c r="AU63" s="18">
        <v>1400</v>
      </c>
      <c r="AV63" s="572"/>
      <c r="AW63" s="597"/>
      <c r="AX63" s="588" t="s">
        <v>16</v>
      </c>
      <c r="AY63" s="589"/>
      <c r="AZ63" s="33">
        <v>59200</v>
      </c>
      <c r="BA63" s="34">
        <v>68100</v>
      </c>
      <c r="BB63" s="34">
        <v>83100</v>
      </c>
      <c r="BC63" s="35">
        <v>116300</v>
      </c>
      <c r="BD63" s="18" t="s">
        <v>48</v>
      </c>
      <c r="BE63" s="18">
        <v>1201</v>
      </c>
      <c r="BF63" s="18">
        <v>1400</v>
      </c>
      <c r="BG63" s="582"/>
      <c r="BH63" s="585"/>
      <c r="BI63" s="549" t="s">
        <v>16</v>
      </c>
      <c r="BJ63" s="550"/>
      <c r="BK63" s="30">
        <v>71800</v>
      </c>
      <c r="BL63" s="31">
        <v>86200</v>
      </c>
      <c r="BM63" s="31">
        <v>107500</v>
      </c>
      <c r="BN63" s="32">
        <v>153100</v>
      </c>
      <c r="BO63" s="18" t="s">
        <v>48</v>
      </c>
      <c r="BP63" s="18">
        <v>1201</v>
      </c>
      <c r="BQ63" s="18">
        <v>1400</v>
      </c>
      <c r="BR63" s="582"/>
      <c r="BS63" s="585"/>
      <c r="BT63" s="588" t="s">
        <v>16</v>
      </c>
      <c r="BU63" s="589"/>
      <c r="BV63" s="33">
        <v>77600</v>
      </c>
      <c r="BW63" s="34">
        <v>95200</v>
      </c>
      <c r="BX63" s="34">
        <v>120000</v>
      </c>
      <c r="BY63" s="35">
        <v>172100</v>
      </c>
    </row>
    <row r="64" spans="6:77" ht="25.5" customHeight="1" x14ac:dyDescent="0.4">
      <c r="F64" s="551"/>
      <c r="G64" s="561"/>
      <c r="H64" s="645" t="s">
        <v>142</v>
      </c>
      <c r="I64" s="646"/>
      <c r="J64" s="384">
        <f t="shared" si="5"/>
        <v>96300</v>
      </c>
      <c r="K64" s="385">
        <f t="shared" si="6"/>
        <v>108100</v>
      </c>
      <c r="L64" s="386">
        <f t="shared" si="7"/>
        <v>131400</v>
      </c>
      <c r="M64" s="372">
        <f t="shared" si="8"/>
        <v>170900</v>
      </c>
      <c r="Q64" s="558"/>
      <c r="R64" s="561"/>
      <c r="S64" s="645" t="s">
        <v>142</v>
      </c>
      <c r="T64" s="646"/>
      <c r="U64" s="384">
        <f t="shared" si="9"/>
        <v>110600</v>
      </c>
      <c r="V64" s="385">
        <f t="shared" si="10"/>
        <v>134500</v>
      </c>
      <c r="W64" s="386">
        <f t="shared" si="11"/>
        <v>168000</v>
      </c>
      <c r="X64" s="372">
        <f t="shared" si="12"/>
        <v>222800</v>
      </c>
      <c r="AB64" s="558"/>
      <c r="AC64" s="561"/>
      <c r="AD64" s="645" t="s">
        <v>142</v>
      </c>
      <c r="AE64" s="646"/>
      <c r="AF64" s="384">
        <f t="shared" si="13"/>
        <v>120700</v>
      </c>
      <c r="AG64" s="385">
        <f t="shared" si="14"/>
        <v>146500</v>
      </c>
      <c r="AH64" s="386">
        <f t="shared" si="15"/>
        <v>184800</v>
      </c>
      <c r="AI64" s="372">
        <f t="shared" si="16"/>
        <v>248200</v>
      </c>
      <c r="AS64" s="18" t="s">
        <v>49</v>
      </c>
      <c r="AT64" s="18">
        <v>1401</v>
      </c>
      <c r="AU64" s="18">
        <v>1800</v>
      </c>
      <c r="AV64" s="572"/>
      <c r="AW64" s="585"/>
      <c r="AX64" s="569" t="s">
        <v>17</v>
      </c>
      <c r="AY64" s="570"/>
      <c r="AZ64" s="36">
        <v>96300</v>
      </c>
      <c r="BA64" s="22">
        <v>108100</v>
      </c>
      <c r="BB64" s="22">
        <v>131400</v>
      </c>
      <c r="BC64" s="23">
        <v>170900</v>
      </c>
      <c r="BD64" s="18" t="s">
        <v>49</v>
      </c>
      <c r="BE64" s="18">
        <v>1401</v>
      </c>
      <c r="BF64" s="18">
        <v>1800</v>
      </c>
      <c r="BG64" s="582"/>
      <c r="BH64" s="585"/>
      <c r="BI64" s="569" t="s">
        <v>17</v>
      </c>
      <c r="BJ64" s="570"/>
      <c r="BK64" s="36">
        <v>110600</v>
      </c>
      <c r="BL64" s="22">
        <v>134500</v>
      </c>
      <c r="BM64" s="22">
        <v>168000</v>
      </c>
      <c r="BN64" s="37">
        <v>222800</v>
      </c>
      <c r="BO64" s="18" t="s">
        <v>49</v>
      </c>
      <c r="BP64" s="18">
        <v>1401</v>
      </c>
      <c r="BQ64" s="18">
        <v>1800</v>
      </c>
      <c r="BR64" s="582"/>
      <c r="BS64" s="585"/>
      <c r="BT64" s="569" t="s">
        <v>17</v>
      </c>
      <c r="BU64" s="570"/>
      <c r="BV64" s="36">
        <v>120700</v>
      </c>
      <c r="BW64" s="22">
        <v>146500</v>
      </c>
      <c r="BX64" s="22">
        <v>184800</v>
      </c>
      <c r="BY64" s="37">
        <v>248200</v>
      </c>
    </row>
    <row r="65" spans="6:77" ht="25.5" customHeight="1" x14ac:dyDescent="0.4">
      <c r="F65" s="551"/>
      <c r="G65" s="561"/>
      <c r="H65" s="641" t="s">
        <v>143</v>
      </c>
      <c r="I65" s="642"/>
      <c r="J65" s="361">
        <f t="shared" si="5"/>
        <v>106800</v>
      </c>
      <c r="K65" s="362">
        <f t="shared" si="6"/>
        <v>133800</v>
      </c>
      <c r="L65" s="362">
        <f t="shared" si="7"/>
        <v>146000</v>
      </c>
      <c r="M65" s="363">
        <f t="shared" si="8"/>
        <v>191300</v>
      </c>
      <c r="Q65" s="558"/>
      <c r="R65" s="561"/>
      <c r="S65" s="641" t="s">
        <v>143</v>
      </c>
      <c r="T65" s="642"/>
      <c r="U65" s="361">
        <f t="shared" si="9"/>
        <v>126800</v>
      </c>
      <c r="V65" s="362">
        <f t="shared" si="10"/>
        <v>170000</v>
      </c>
      <c r="W65" s="362">
        <f t="shared" si="11"/>
        <v>186300</v>
      </c>
      <c r="X65" s="363">
        <f t="shared" si="12"/>
        <v>249900</v>
      </c>
      <c r="AB65" s="558"/>
      <c r="AC65" s="561"/>
      <c r="AD65" s="641" t="s">
        <v>143</v>
      </c>
      <c r="AE65" s="642"/>
      <c r="AF65" s="361">
        <f t="shared" si="13"/>
        <v>138800</v>
      </c>
      <c r="AG65" s="362">
        <f t="shared" si="14"/>
        <v>187100</v>
      </c>
      <c r="AH65" s="362">
        <f t="shared" si="15"/>
        <v>205400</v>
      </c>
      <c r="AI65" s="363">
        <f t="shared" si="16"/>
        <v>278800</v>
      </c>
      <c r="AS65" s="18" t="s">
        <v>50</v>
      </c>
      <c r="AT65" s="18">
        <v>1801</v>
      </c>
      <c r="AU65" s="18">
        <v>2200</v>
      </c>
      <c r="AV65" s="572"/>
      <c r="AW65" s="585"/>
      <c r="AX65" s="579" t="s">
        <v>18</v>
      </c>
      <c r="AY65" s="580"/>
      <c r="AZ65" s="27">
        <v>106800</v>
      </c>
      <c r="BA65" s="38">
        <v>133800</v>
      </c>
      <c r="BB65" s="28">
        <v>146000</v>
      </c>
      <c r="BC65" s="39">
        <v>191300</v>
      </c>
      <c r="BD65" s="18" t="s">
        <v>50</v>
      </c>
      <c r="BE65" s="18">
        <v>1801</v>
      </c>
      <c r="BF65" s="18">
        <v>2200</v>
      </c>
      <c r="BG65" s="582"/>
      <c r="BH65" s="585"/>
      <c r="BI65" s="579" t="s">
        <v>18</v>
      </c>
      <c r="BJ65" s="580"/>
      <c r="BK65" s="27">
        <v>126800</v>
      </c>
      <c r="BL65" s="38">
        <v>170000</v>
      </c>
      <c r="BM65" s="38">
        <v>186300</v>
      </c>
      <c r="BN65" s="39">
        <v>249900</v>
      </c>
      <c r="BO65" s="18" t="s">
        <v>50</v>
      </c>
      <c r="BP65" s="18">
        <v>1801</v>
      </c>
      <c r="BQ65" s="18">
        <v>2200</v>
      </c>
      <c r="BR65" s="582"/>
      <c r="BS65" s="585"/>
      <c r="BT65" s="579" t="s">
        <v>18</v>
      </c>
      <c r="BU65" s="580"/>
      <c r="BV65" s="27">
        <v>138800</v>
      </c>
      <c r="BW65" s="38">
        <v>187100</v>
      </c>
      <c r="BX65" s="38">
        <v>205400</v>
      </c>
      <c r="BY65" s="39">
        <v>278800</v>
      </c>
    </row>
    <row r="66" spans="6:77" ht="25.5" customHeight="1" thickBot="1" x14ac:dyDescent="0.45">
      <c r="F66" s="520"/>
      <c r="G66" s="562"/>
      <c r="H66" s="647" t="s">
        <v>144</v>
      </c>
      <c r="I66" s="648"/>
      <c r="J66" s="373" t="str">
        <f t="shared" si="5"/>
        <v>-</v>
      </c>
      <c r="K66" s="387">
        <f t="shared" si="6"/>
        <v>143800</v>
      </c>
      <c r="L66" s="374">
        <f t="shared" si="7"/>
        <v>163700</v>
      </c>
      <c r="M66" s="375">
        <f t="shared" si="8"/>
        <v>210700</v>
      </c>
      <c r="Q66" s="558"/>
      <c r="R66" s="562"/>
      <c r="S66" s="647" t="s">
        <v>144</v>
      </c>
      <c r="T66" s="648"/>
      <c r="U66" s="373" t="str">
        <f t="shared" si="9"/>
        <v>-</v>
      </c>
      <c r="V66" s="387">
        <f t="shared" si="10"/>
        <v>181800</v>
      </c>
      <c r="W66" s="374">
        <f t="shared" si="11"/>
        <v>209900</v>
      </c>
      <c r="X66" s="377" t="str">
        <f t="shared" si="12"/>
        <v>-</v>
      </c>
      <c r="AB66" s="558"/>
      <c r="AC66" s="562"/>
      <c r="AD66" s="647" t="s">
        <v>144</v>
      </c>
      <c r="AE66" s="648"/>
      <c r="AF66" s="373" t="str">
        <f t="shared" si="13"/>
        <v>-</v>
      </c>
      <c r="AG66" s="387">
        <f t="shared" si="14"/>
        <v>199700</v>
      </c>
      <c r="AH66" s="374">
        <f t="shared" si="15"/>
        <v>232200</v>
      </c>
      <c r="AI66" s="377" t="str">
        <f t="shared" si="16"/>
        <v>-</v>
      </c>
      <c r="AS66" s="18" t="s">
        <v>51</v>
      </c>
      <c r="AT66" s="18">
        <v>2201</v>
      </c>
      <c r="AU66" s="18">
        <v>2450</v>
      </c>
      <c r="AV66" s="573"/>
      <c r="AW66" s="586"/>
      <c r="AX66" s="593" t="s">
        <v>19</v>
      </c>
      <c r="AY66" s="594"/>
      <c r="AZ66" s="40" t="s">
        <v>131</v>
      </c>
      <c r="BA66" s="41">
        <v>143800</v>
      </c>
      <c r="BB66" s="43">
        <v>163700</v>
      </c>
      <c r="BC66" s="42">
        <v>210700</v>
      </c>
      <c r="BD66" s="18" t="s">
        <v>51</v>
      </c>
      <c r="BE66" s="18">
        <v>2201</v>
      </c>
      <c r="BF66" s="18">
        <v>2450</v>
      </c>
      <c r="BG66" s="582"/>
      <c r="BH66" s="586"/>
      <c r="BI66" s="593" t="s">
        <v>19</v>
      </c>
      <c r="BJ66" s="594"/>
      <c r="BK66" s="40" t="s">
        <v>78</v>
      </c>
      <c r="BL66" s="41">
        <v>181800</v>
      </c>
      <c r="BM66" s="41">
        <v>209900</v>
      </c>
      <c r="BN66" s="45" t="s">
        <v>78</v>
      </c>
      <c r="BO66" s="18" t="s">
        <v>51</v>
      </c>
      <c r="BP66" s="18">
        <v>2201</v>
      </c>
      <c r="BQ66" s="18">
        <v>2450</v>
      </c>
      <c r="BR66" s="582"/>
      <c r="BS66" s="586"/>
      <c r="BT66" s="593" t="s">
        <v>19</v>
      </c>
      <c r="BU66" s="594"/>
      <c r="BV66" s="40" t="s">
        <v>78</v>
      </c>
      <c r="BW66" s="41">
        <v>199700</v>
      </c>
      <c r="BX66" s="41">
        <v>232200</v>
      </c>
      <c r="BY66" s="45" t="s">
        <v>78</v>
      </c>
    </row>
    <row r="67" spans="6:77" ht="25.5" customHeight="1" x14ac:dyDescent="0.4">
      <c r="F67" s="598" t="s">
        <v>24</v>
      </c>
      <c r="G67" s="601" t="s">
        <v>25</v>
      </c>
      <c r="H67" s="639" t="s">
        <v>139</v>
      </c>
      <c r="I67" s="640"/>
      <c r="J67" s="378">
        <f t="shared" si="5"/>
        <v>56100</v>
      </c>
      <c r="K67" s="359">
        <f t="shared" si="6"/>
        <v>68100</v>
      </c>
      <c r="L67" s="359">
        <f t="shared" si="7"/>
        <v>75500</v>
      </c>
      <c r="M67" s="360">
        <f t="shared" si="8"/>
        <v>94200</v>
      </c>
      <c r="Q67" s="558"/>
      <c r="R67" s="596" t="s">
        <v>237</v>
      </c>
      <c r="S67" s="639" t="s">
        <v>139</v>
      </c>
      <c r="T67" s="640"/>
      <c r="U67" s="378">
        <f t="shared" si="9"/>
        <v>58700</v>
      </c>
      <c r="V67" s="359">
        <f t="shared" si="10"/>
        <v>72600</v>
      </c>
      <c r="W67" s="359">
        <f t="shared" si="11"/>
        <v>90200</v>
      </c>
      <c r="X67" s="360">
        <f t="shared" si="12"/>
        <v>113000</v>
      </c>
      <c r="AB67" s="558"/>
      <c r="AC67" s="596" t="s">
        <v>240</v>
      </c>
      <c r="AD67" s="639" t="s">
        <v>139</v>
      </c>
      <c r="AE67" s="640"/>
      <c r="AF67" s="378">
        <f t="shared" si="13"/>
        <v>67400</v>
      </c>
      <c r="AG67" s="359">
        <f t="shared" si="14"/>
        <v>86400</v>
      </c>
      <c r="AH67" s="359">
        <f t="shared" si="15"/>
        <v>108400</v>
      </c>
      <c r="AI67" s="360">
        <f t="shared" si="16"/>
        <v>135600</v>
      </c>
      <c r="AS67" s="18" t="s">
        <v>46</v>
      </c>
      <c r="AT67" s="18">
        <v>250</v>
      </c>
      <c r="AU67" s="18">
        <v>800</v>
      </c>
      <c r="AV67" s="607" t="s">
        <v>24</v>
      </c>
      <c r="AW67" s="610" t="s">
        <v>25</v>
      </c>
      <c r="AX67" s="577" t="s">
        <v>12</v>
      </c>
      <c r="AY67" s="578"/>
      <c r="AZ67" s="21">
        <v>56100</v>
      </c>
      <c r="BA67" s="22">
        <v>68100</v>
      </c>
      <c r="BB67" s="22">
        <v>75500</v>
      </c>
      <c r="BC67" s="23">
        <v>94200</v>
      </c>
      <c r="BD67" s="18" t="s">
        <v>46</v>
      </c>
      <c r="BE67" s="18">
        <v>250</v>
      </c>
      <c r="BF67" s="18">
        <v>800</v>
      </c>
      <c r="BG67" s="582"/>
      <c r="BH67" s="590" t="s">
        <v>26</v>
      </c>
      <c r="BI67" s="577" t="s">
        <v>12</v>
      </c>
      <c r="BJ67" s="578"/>
      <c r="BK67" s="21">
        <v>58700</v>
      </c>
      <c r="BL67" s="22">
        <v>72600</v>
      </c>
      <c r="BM67" s="22">
        <v>90200</v>
      </c>
      <c r="BN67" s="23">
        <v>113000</v>
      </c>
      <c r="BO67" s="18" t="s">
        <v>46</v>
      </c>
      <c r="BP67" s="18">
        <v>250</v>
      </c>
      <c r="BQ67" s="18">
        <v>800</v>
      </c>
      <c r="BR67" s="582"/>
      <c r="BS67" s="590" t="s">
        <v>30</v>
      </c>
      <c r="BT67" s="569" t="s">
        <v>29</v>
      </c>
      <c r="BU67" s="570"/>
      <c r="BV67" s="21">
        <v>67400</v>
      </c>
      <c r="BW67" s="22">
        <v>86400</v>
      </c>
      <c r="BX67" s="22">
        <v>108400</v>
      </c>
      <c r="BY67" s="23">
        <v>135600</v>
      </c>
    </row>
    <row r="68" spans="6:77" ht="25.5" customHeight="1" x14ac:dyDescent="0.4">
      <c r="F68" s="599"/>
      <c r="G68" s="561"/>
      <c r="H68" s="641" t="s">
        <v>140</v>
      </c>
      <c r="I68" s="642"/>
      <c r="J68" s="361">
        <f t="shared" si="5"/>
        <v>69500</v>
      </c>
      <c r="K68" s="379">
        <f t="shared" si="6"/>
        <v>75800</v>
      </c>
      <c r="L68" s="379">
        <f t="shared" si="7"/>
        <v>95200</v>
      </c>
      <c r="M68" s="380">
        <f t="shared" si="8"/>
        <v>137800</v>
      </c>
      <c r="Q68" s="558"/>
      <c r="R68" s="561"/>
      <c r="S68" s="641" t="s">
        <v>140</v>
      </c>
      <c r="T68" s="642"/>
      <c r="U68" s="361">
        <f t="shared" si="9"/>
        <v>78300</v>
      </c>
      <c r="V68" s="379">
        <f t="shared" si="10"/>
        <v>99200</v>
      </c>
      <c r="W68" s="379">
        <f t="shared" si="11"/>
        <v>127600</v>
      </c>
      <c r="X68" s="380">
        <f t="shared" si="12"/>
        <v>188000</v>
      </c>
      <c r="AB68" s="558"/>
      <c r="AC68" s="561"/>
      <c r="AD68" s="641" t="s">
        <v>140</v>
      </c>
      <c r="AE68" s="642"/>
      <c r="AF68" s="361">
        <f t="shared" si="13"/>
        <v>95800</v>
      </c>
      <c r="AG68" s="379">
        <f t="shared" si="14"/>
        <v>118700</v>
      </c>
      <c r="AH68" s="379">
        <f t="shared" si="15"/>
        <v>154900</v>
      </c>
      <c r="AI68" s="380">
        <f t="shared" si="16"/>
        <v>230700</v>
      </c>
      <c r="AS68" s="18" t="s">
        <v>47</v>
      </c>
      <c r="AT68" s="18">
        <v>801</v>
      </c>
      <c r="AU68" s="18">
        <v>1200</v>
      </c>
      <c r="AV68" s="608"/>
      <c r="AW68" s="585"/>
      <c r="AX68" s="579" t="s">
        <v>15</v>
      </c>
      <c r="AY68" s="580"/>
      <c r="AZ68" s="27">
        <v>69500</v>
      </c>
      <c r="BA68" s="28">
        <v>75800</v>
      </c>
      <c r="BB68" s="28">
        <v>95200</v>
      </c>
      <c r="BC68" s="29">
        <v>137800</v>
      </c>
      <c r="BD68" s="18" t="s">
        <v>47</v>
      </c>
      <c r="BE68" s="18">
        <v>801</v>
      </c>
      <c r="BF68" s="18">
        <v>1200</v>
      </c>
      <c r="BG68" s="582"/>
      <c r="BH68" s="585"/>
      <c r="BI68" s="579" t="s">
        <v>15</v>
      </c>
      <c r="BJ68" s="580"/>
      <c r="BK68" s="27">
        <v>78300</v>
      </c>
      <c r="BL68" s="28">
        <v>99200</v>
      </c>
      <c r="BM68" s="28">
        <v>127600</v>
      </c>
      <c r="BN68" s="39">
        <v>188000</v>
      </c>
      <c r="BO68" s="18" t="s">
        <v>47</v>
      </c>
      <c r="BP68" s="18">
        <v>801</v>
      </c>
      <c r="BQ68" s="18">
        <v>1200</v>
      </c>
      <c r="BR68" s="582"/>
      <c r="BS68" s="585"/>
      <c r="BT68" s="579" t="s">
        <v>15</v>
      </c>
      <c r="BU68" s="580"/>
      <c r="BV68" s="27">
        <v>95800</v>
      </c>
      <c r="BW68" s="28">
        <v>118700</v>
      </c>
      <c r="BX68" s="28">
        <v>154900</v>
      </c>
      <c r="BY68" s="39">
        <v>230700</v>
      </c>
    </row>
    <row r="69" spans="6:77" ht="25.5" customHeight="1" x14ac:dyDescent="0.4">
      <c r="F69" s="599"/>
      <c r="G69" s="561"/>
      <c r="H69" s="643" t="s">
        <v>141</v>
      </c>
      <c r="I69" s="644"/>
      <c r="J69" s="381">
        <f t="shared" si="5"/>
        <v>80200</v>
      </c>
      <c r="K69" s="382">
        <f t="shared" si="6"/>
        <v>90100</v>
      </c>
      <c r="L69" s="365">
        <f t="shared" si="7"/>
        <v>113400</v>
      </c>
      <c r="M69" s="383">
        <f t="shared" si="8"/>
        <v>162400</v>
      </c>
      <c r="Q69" s="558"/>
      <c r="R69" s="561"/>
      <c r="S69" s="643" t="s">
        <v>141</v>
      </c>
      <c r="T69" s="644"/>
      <c r="U69" s="381">
        <f t="shared" si="9"/>
        <v>91400</v>
      </c>
      <c r="V69" s="382">
        <f t="shared" si="10"/>
        <v>120000</v>
      </c>
      <c r="W69" s="365">
        <f t="shared" si="11"/>
        <v>154200</v>
      </c>
      <c r="X69" s="383">
        <f t="shared" si="12"/>
        <v>224000</v>
      </c>
      <c r="AB69" s="558"/>
      <c r="AC69" s="561"/>
      <c r="AD69" s="643" t="s">
        <v>141</v>
      </c>
      <c r="AE69" s="644"/>
      <c r="AF69" s="381">
        <f t="shared" si="13"/>
        <v>113400</v>
      </c>
      <c r="AG69" s="382">
        <f t="shared" si="14"/>
        <v>145100</v>
      </c>
      <c r="AH69" s="365">
        <f t="shared" si="15"/>
        <v>188800</v>
      </c>
      <c r="AI69" s="383">
        <f t="shared" si="16"/>
        <v>276600</v>
      </c>
      <c r="AS69" s="18" t="s">
        <v>48</v>
      </c>
      <c r="AT69" s="18">
        <v>1201</v>
      </c>
      <c r="AU69" s="18">
        <v>1400</v>
      </c>
      <c r="AV69" s="608"/>
      <c r="AW69" s="585"/>
      <c r="AX69" s="588" t="s">
        <v>16</v>
      </c>
      <c r="AY69" s="589"/>
      <c r="AZ69" s="33">
        <v>80200</v>
      </c>
      <c r="BA69" s="34">
        <v>90100</v>
      </c>
      <c r="BB69" s="34">
        <v>113400</v>
      </c>
      <c r="BC69" s="35">
        <v>162400</v>
      </c>
      <c r="BD69" s="18" t="s">
        <v>48</v>
      </c>
      <c r="BE69" s="18">
        <v>1201</v>
      </c>
      <c r="BF69" s="18">
        <v>1400</v>
      </c>
      <c r="BG69" s="582"/>
      <c r="BH69" s="585"/>
      <c r="BI69" s="588" t="s">
        <v>16</v>
      </c>
      <c r="BJ69" s="589"/>
      <c r="BK69" s="33">
        <v>91400</v>
      </c>
      <c r="BL69" s="34">
        <v>120000</v>
      </c>
      <c r="BM69" s="34">
        <v>154200</v>
      </c>
      <c r="BN69" s="35">
        <v>224000</v>
      </c>
      <c r="BO69" s="18" t="s">
        <v>48</v>
      </c>
      <c r="BP69" s="18">
        <v>1201</v>
      </c>
      <c r="BQ69" s="18">
        <v>1400</v>
      </c>
      <c r="BR69" s="582"/>
      <c r="BS69" s="585"/>
      <c r="BT69" s="588" t="s">
        <v>16</v>
      </c>
      <c r="BU69" s="589"/>
      <c r="BV69" s="33">
        <v>113400</v>
      </c>
      <c r="BW69" s="34">
        <v>145100</v>
      </c>
      <c r="BX69" s="34">
        <v>188800</v>
      </c>
      <c r="BY69" s="35">
        <v>276600</v>
      </c>
    </row>
    <row r="70" spans="6:77" ht="25.5" customHeight="1" x14ac:dyDescent="0.4">
      <c r="F70" s="599"/>
      <c r="G70" s="561"/>
      <c r="H70" s="645" t="s">
        <v>142</v>
      </c>
      <c r="I70" s="646"/>
      <c r="J70" s="384">
        <f t="shared" si="5"/>
        <v>121900</v>
      </c>
      <c r="K70" s="385">
        <f t="shared" si="6"/>
        <v>137000</v>
      </c>
      <c r="L70" s="386">
        <f t="shared" si="7"/>
        <v>172100</v>
      </c>
      <c r="M70" s="372">
        <f t="shared" si="8"/>
        <v>232500</v>
      </c>
      <c r="Q70" s="558"/>
      <c r="R70" s="561"/>
      <c r="S70" s="645" t="s">
        <v>142</v>
      </c>
      <c r="T70" s="646"/>
      <c r="U70" s="384">
        <f t="shared" si="9"/>
        <v>140800</v>
      </c>
      <c r="V70" s="385">
        <f t="shared" si="10"/>
        <v>179100</v>
      </c>
      <c r="W70" s="386">
        <f t="shared" si="11"/>
        <v>230600</v>
      </c>
      <c r="X70" s="372">
        <f t="shared" si="12"/>
        <v>317700</v>
      </c>
      <c r="AB70" s="558"/>
      <c r="AC70" s="561"/>
      <c r="AD70" s="645" t="s">
        <v>142</v>
      </c>
      <c r="AE70" s="646"/>
      <c r="AF70" s="384">
        <f t="shared" si="13"/>
        <v>169100</v>
      </c>
      <c r="AG70" s="385">
        <f t="shared" si="14"/>
        <v>212100</v>
      </c>
      <c r="AH70" s="386">
        <f t="shared" si="15"/>
        <v>276900</v>
      </c>
      <c r="AI70" s="372">
        <f t="shared" si="16"/>
        <v>388000</v>
      </c>
      <c r="AS70" s="18" t="s">
        <v>49</v>
      </c>
      <c r="AT70" s="18">
        <v>1401</v>
      </c>
      <c r="AU70" s="18">
        <v>1800</v>
      </c>
      <c r="AV70" s="608"/>
      <c r="AW70" s="585"/>
      <c r="AX70" s="569" t="s">
        <v>17</v>
      </c>
      <c r="AY70" s="570"/>
      <c r="AZ70" s="36">
        <v>121900</v>
      </c>
      <c r="BA70" s="22">
        <v>137000</v>
      </c>
      <c r="BB70" s="22">
        <v>172100</v>
      </c>
      <c r="BC70" s="23">
        <v>232500</v>
      </c>
      <c r="BD70" s="18" t="s">
        <v>49</v>
      </c>
      <c r="BE70" s="18">
        <v>1401</v>
      </c>
      <c r="BF70" s="18">
        <v>1800</v>
      </c>
      <c r="BG70" s="582"/>
      <c r="BH70" s="585"/>
      <c r="BI70" s="569" t="s">
        <v>17</v>
      </c>
      <c r="BJ70" s="570"/>
      <c r="BK70" s="36">
        <v>140800</v>
      </c>
      <c r="BL70" s="22">
        <v>179100</v>
      </c>
      <c r="BM70" s="22">
        <v>230600</v>
      </c>
      <c r="BN70" s="37">
        <v>317700</v>
      </c>
      <c r="BO70" s="18" t="s">
        <v>49</v>
      </c>
      <c r="BP70" s="18">
        <v>1401</v>
      </c>
      <c r="BQ70" s="18">
        <v>1800</v>
      </c>
      <c r="BR70" s="582"/>
      <c r="BS70" s="585"/>
      <c r="BT70" s="569" t="s">
        <v>17</v>
      </c>
      <c r="BU70" s="570"/>
      <c r="BV70" s="36">
        <v>169100</v>
      </c>
      <c r="BW70" s="22">
        <v>212100</v>
      </c>
      <c r="BX70" s="22">
        <v>276900</v>
      </c>
      <c r="BY70" s="37">
        <v>388000</v>
      </c>
    </row>
    <row r="71" spans="6:77" ht="25.5" customHeight="1" thickBot="1" x14ac:dyDescent="0.45">
      <c r="F71" s="599"/>
      <c r="G71" s="561"/>
      <c r="H71" s="641" t="s">
        <v>143</v>
      </c>
      <c r="I71" s="642"/>
      <c r="J71" s="361">
        <f t="shared" si="5"/>
        <v>139000</v>
      </c>
      <c r="K71" s="362">
        <f t="shared" si="6"/>
        <v>175100</v>
      </c>
      <c r="L71" s="362">
        <f t="shared" si="7"/>
        <v>192500</v>
      </c>
      <c r="M71" s="363">
        <f t="shared" si="8"/>
        <v>261300</v>
      </c>
      <c r="Q71" s="559"/>
      <c r="R71" s="562"/>
      <c r="S71" s="647" t="s">
        <v>145</v>
      </c>
      <c r="T71" s="648"/>
      <c r="U71" s="388">
        <f t="shared" si="9"/>
        <v>164100</v>
      </c>
      <c r="V71" s="387">
        <f t="shared" si="10"/>
        <v>233700</v>
      </c>
      <c r="W71" s="387">
        <f t="shared" si="11"/>
        <v>257900</v>
      </c>
      <c r="X71" s="375">
        <f t="shared" si="12"/>
        <v>357700</v>
      </c>
      <c r="AB71" s="559"/>
      <c r="AC71" s="562"/>
      <c r="AD71" s="647" t="s">
        <v>145</v>
      </c>
      <c r="AE71" s="648"/>
      <c r="AF71" s="388">
        <f t="shared" si="13"/>
        <v>197600</v>
      </c>
      <c r="AG71" s="387">
        <f t="shared" si="14"/>
        <v>280800</v>
      </c>
      <c r="AH71" s="387">
        <f t="shared" si="15"/>
        <v>310800</v>
      </c>
      <c r="AI71" s="375">
        <f t="shared" si="16"/>
        <v>437500</v>
      </c>
      <c r="AS71" s="18" t="s">
        <v>50</v>
      </c>
      <c r="AT71" s="18">
        <v>1801</v>
      </c>
      <c r="AU71" s="18">
        <v>2200</v>
      </c>
      <c r="AV71" s="608"/>
      <c r="AW71" s="585"/>
      <c r="AX71" s="579" t="s">
        <v>18</v>
      </c>
      <c r="AY71" s="580"/>
      <c r="AZ71" s="27">
        <v>139000</v>
      </c>
      <c r="BA71" s="38">
        <v>175100</v>
      </c>
      <c r="BB71" s="28">
        <v>192500</v>
      </c>
      <c r="BC71" s="39">
        <v>261300</v>
      </c>
      <c r="BD71" s="18" t="s">
        <v>50</v>
      </c>
      <c r="BE71" s="18">
        <v>1801</v>
      </c>
      <c r="BF71" s="18">
        <v>1913</v>
      </c>
      <c r="BG71" s="583"/>
      <c r="BH71" s="585"/>
      <c r="BI71" s="588" t="s">
        <v>27</v>
      </c>
      <c r="BJ71" s="589"/>
      <c r="BK71" s="33">
        <v>164100</v>
      </c>
      <c r="BL71" s="46">
        <v>233700</v>
      </c>
      <c r="BM71" s="46">
        <v>257900</v>
      </c>
      <c r="BN71" s="35">
        <v>357700</v>
      </c>
      <c r="BO71" s="18" t="s">
        <v>50</v>
      </c>
      <c r="BP71" s="18">
        <v>1801</v>
      </c>
      <c r="BQ71" s="18">
        <v>1913</v>
      </c>
      <c r="BR71" s="587"/>
      <c r="BS71" s="586"/>
      <c r="BT71" s="627" t="s">
        <v>31</v>
      </c>
      <c r="BU71" s="628"/>
      <c r="BV71" s="47">
        <v>197600</v>
      </c>
      <c r="BW71" s="48">
        <v>280800</v>
      </c>
      <c r="BX71" s="48">
        <v>310800</v>
      </c>
      <c r="BY71" s="49">
        <v>437500</v>
      </c>
    </row>
    <row r="72" spans="6:77" ht="25.5" customHeight="1" thickBot="1" x14ac:dyDescent="0.45">
      <c r="F72" s="600"/>
      <c r="G72" s="562"/>
      <c r="H72" s="647" t="s">
        <v>144</v>
      </c>
      <c r="I72" s="648"/>
      <c r="J72" s="373" t="str">
        <f t="shared" si="5"/>
        <v>-</v>
      </c>
      <c r="K72" s="387">
        <f t="shared" si="6"/>
        <v>187300</v>
      </c>
      <c r="L72" s="374">
        <f t="shared" si="7"/>
        <v>217600</v>
      </c>
      <c r="M72" s="375">
        <f t="shared" si="8"/>
        <v>289600</v>
      </c>
      <c r="AB72" s="557" t="s">
        <v>257</v>
      </c>
      <c r="AC72" s="560" t="s">
        <v>255</v>
      </c>
      <c r="AD72" s="639" t="s">
        <v>139</v>
      </c>
      <c r="AE72" s="640"/>
      <c r="AF72" s="378">
        <f t="shared" si="13"/>
        <v>50500</v>
      </c>
      <c r="AG72" s="359">
        <f t="shared" si="14"/>
        <v>62400</v>
      </c>
      <c r="AH72" s="359">
        <f t="shared" si="15"/>
        <v>73600</v>
      </c>
      <c r="AI72" s="360">
        <f t="shared" si="16"/>
        <v>92000</v>
      </c>
      <c r="AS72" s="18" t="s">
        <v>51</v>
      </c>
      <c r="AT72" s="18">
        <v>2201</v>
      </c>
      <c r="AU72" s="18">
        <v>2450</v>
      </c>
      <c r="AV72" s="609"/>
      <c r="AW72" s="586"/>
      <c r="AX72" s="593" t="s">
        <v>19</v>
      </c>
      <c r="AY72" s="594"/>
      <c r="AZ72" s="40" t="s">
        <v>131</v>
      </c>
      <c r="BA72" s="41">
        <v>187300</v>
      </c>
      <c r="BB72" s="43">
        <v>217600</v>
      </c>
      <c r="BC72" s="42">
        <v>289600</v>
      </c>
      <c r="BO72" s="18" t="s">
        <v>46</v>
      </c>
      <c r="BP72" s="18">
        <v>250</v>
      </c>
      <c r="BQ72" s="18">
        <v>800</v>
      </c>
      <c r="BR72" s="612" t="s">
        <v>242</v>
      </c>
      <c r="BS72" s="584" t="s">
        <v>14</v>
      </c>
      <c r="BT72" s="577" t="s">
        <v>29</v>
      </c>
      <c r="BU72" s="578"/>
      <c r="BV72" s="51">
        <v>50500</v>
      </c>
      <c r="BW72" s="52">
        <v>62400</v>
      </c>
      <c r="BX72" s="52">
        <v>73600</v>
      </c>
      <c r="BY72" s="53">
        <v>92000</v>
      </c>
    </row>
    <row r="73" spans="6:77" ht="25.5" customHeight="1" x14ac:dyDescent="0.4">
      <c r="AB73" s="558"/>
      <c r="AC73" s="561"/>
      <c r="AD73" s="641" t="s">
        <v>140</v>
      </c>
      <c r="AE73" s="642"/>
      <c r="AF73" s="361">
        <f t="shared" si="13"/>
        <v>65100</v>
      </c>
      <c r="AG73" s="379">
        <f t="shared" si="14"/>
        <v>73200</v>
      </c>
      <c r="AH73" s="379">
        <f t="shared" si="15"/>
        <v>91200</v>
      </c>
      <c r="AI73" s="380">
        <f t="shared" si="16"/>
        <v>131000</v>
      </c>
      <c r="BO73" s="18" t="s">
        <v>47</v>
      </c>
      <c r="BP73" s="18">
        <v>801</v>
      </c>
      <c r="BQ73" s="18">
        <v>1200</v>
      </c>
      <c r="BR73" s="613"/>
      <c r="BS73" s="585"/>
      <c r="BT73" s="579" t="s">
        <v>15</v>
      </c>
      <c r="BU73" s="580"/>
      <c r="BV73" s="54">
        <v>65100</v>
      </c>
      <c r="BW73" s="55">
        <v>73200</v>
      </c>
      <c r="BX73" s="55">
        <v>91200</v>
      </c>
      <c r="BY73" s="56">
        <v>131000</v>
      </c>
    </row>
    <row r="74" spans="6:77" ht="25.5" customHeight="1" x14ac:dyDescent="0.4">
      <c r="F74" s="2" t="s">
        <v>124</v>
      </c>
      <c r="G74" s="2"/>
      <c r="H74" s="2"/>
      <c r="I74" s="2"/>
      <c r="J74" s="2"/>
      <c r="K74" s="2"/>
      <c r="L74" s="2"/>
      <c r="M74" s="2"/>
      <c r="AB74" s="558"/>
      <c r="AC74" s="561"/>
      <c r="AD74" s="643" t="s">
        <v>141</v>
      </c>
      <c r="AE74" s="644"/>
      <c r="AF74" s="381">
        <f t="shared" si="13"/>
        <v>72200</v>
      </c>
      <c r="AG74" s="382">
        <f t="shared" si="14"/>
        <v>86600</v>
      </c>
      <c r="AH74" s="365">
        <f t="shared" si="15"/>
        <v>108100</v>
      </c>
      <c r="AI74" s="383">
        <f t="shared" si="16"/>
        <v>154000</v>
      </c>
      <c r="BO74" s="18" t="s">
        <v>48</v>
      </c>
      <c r="BP74" s="18">
        <v>1201</v>
      </c>
      <c r="BQ74" s="18">
        <v>1400</v>
      </c>
      <c r="BR74" s="613"/>
      <c r="BS74" s="585"/>
      <c r="BT74" s="588" t="s">
        <v>16</v>
      </c>
      <c r="BU74" s="589"/>
      <c r="BV74" s="57">
        <v>72200</v>
      </c>
      <c r="BW74" s="58">
        <v>86600</v>
      </c>
      <c r="BX74" s="58">
        <v>108100</v>
      </c>
      <c r="BY74" s="59">
        <v>154000</v>
      </c>
    </row>
    <row r="75" spans="6:77" ht="25.5" customHeight="1" x14ac:dyDescent="0.4">
      <c r="F75" s="649"/>
      <c r="G75" s="629"/>
      <c r="H75" s="629"/>
      <c r="I75" s="630"/>
      <c r="J75" s="605" t="s">
        <v>99</v>
      </c>
      <c r="K75" s="605"/>
      <c r="L75" s="606" t="s">
        <v>111</v>
      </c>
      <c r="M75" s="606"/>
      <c r="Q75" s="146" t="s">
        <v>117</v>
      </c>
      <c r="AB75" s="558"/>
      <c r="AC75" s="561"/>
      <c r="AD75" s="645" t="s">
        <v>142</v>
      </c>
      <c r="AE75" s="646"/>
      <c r="AF75" s="384">
        <f t="shared" si="13"/>
        <v>113000</v>
      </c>
      <c r="AG75" s="385">
        <f t="shared" si="14"/>
        <v>135100</v>
      </c>
      <c r="AH75" s="386">
        <f t="shared" si="15"/>
        <v>168800</v>
      </c>
      <c r="AI75" s="372">
        <f t="shared" si="16"/>
        <v>224000</v>
      </c>
      <c r="BO75" s="18" t="s">
        <v>49</v>
      </c>
      <c r="BP75" s="18">
        <v>1401</v>
      </c>
      <c r="BQ75" s="18">
        <v>1800</v>
      </c>
      <c r="BR75" s="613"/>
      <c r="BS75" s="585"/>
      <c r="BT75" s="569" t="s">
        <v>17</v>
      </c>
      <c r="BU75" s="570"/>
      <c r="BV75" s="60">
        <v>113000</v>
      </c>
      <c r="BW75" s="61">
        <v>135100</v>
      </c>
      <c r="BX75" s="61">
        <v>168800</v>
      </c>
      <c r="BY75" s="62">
        <v>224000</v>
      </c>
    </row>
    <row r="76" spans="6:77" ht="25.5" customHeight="1" x14ac:dyDescent="0.35">
      <c r="F76" s="649"/>
      <c r="G76" s="629"/>
      <c r="H76" s="629"/>
      <c r="I76" s="630"/>
      <c r="J76" s="623" t="s">
        <v>158</v>
      </c>
      <c r="K76" s="625" t="s">
        <v>159</v>
      </c>
      <c r="L76" s="389" t="s">
        <v>283</v>
      </c>
      <c r="M76" s="390" t="s">
        <v>284</v>
      </c>
      <c r="Q76" s="147" t="s">
        <v>114</v>
      </c>
      <c r="AB76" s="558"/>
      <c r="AC76" s="561"/>
      <c r="AD76" s="641" t="s">
        <v>143</v>
      </c>
      <c r="AE76" s="642"/>
      <c r="AF76" s="361">
        <f t="shared" si="13"/>
        <v>129300</v>
      </c>
      <c r="AG76" s="362">
        <f t="shared" si="14"/>
        <v>170900</v>
      </c>
      <c r="AH76" s="362">
        <f t="shared" si="15"/>
        <v>187200</v>
      </c>
      <c r="AI76" s="363">
        <f t="shared" si="16"/>
        <v>251200</v>
      </c>
      <c r="BO76" s="18" t="s">
        <v>50</v>
      </c>
      <c r="BP76" s="18">
        <v>1801</v>
      </c>
      <c r="BQ76" s="18">
        <v>2200</v>
      </c>
      <c r="BR76" s="613"/>
      <c r="BS76" s="585"/>
      <c r="BT76" s="579" t="s">
        <v>18</v>
      </c>
      <c r="BU76" s="580"/>
      <c r="BV76" s="54">
        <v>129300</v>
      </c>
      <c r="BW76" s="63">
        <v>170900</v>
      </c>
      <c r="BX76" s="55">
        <v>187200</v>
      </c>
      <c r="BY76" s="64">
        <v>251200</v>
      </c>
    </row>
    <row r="77" spans="6:77" ht="25.5" customHeight="1" thickBot="1" x14ac:dyDescent="0.45">
      <c r="F77" s="649"/>
      <c r="G77" s="629"/>
      <c r="H77" s="629"/>
      <c r="I77" s="630"/>
      <c r="J77" s="624"/>
      <c r="K77" s="626"/>
      <c r="L77" s="391" t="str">
        <f>VLOOKUP($F$7,BD!$D$16:$F$18,2,0)</f>
        <v>Uw2.3以下</v>
      </c>
      <c r="M77" s="392" t="str">
        <f>VLOOKUP($F$7,BD!$D$16:$F$18,3,0)</f>
        <v>Uw3.5以下</v>
      </c>
      <c r="Q77" s="147" t="s">
        <v>115</v>
      </c>
      <c r="AB77" s="558"/>
      <c r="AC77" s="562"/>
      <c r="AD77" s="647" t="s">
        <v>144</v>
      </c>
      <c r="AE77" s="648"/>
      <c r="AF77" s="373" t="str">
        <f t="shared" si="13"/>
        <v>-</v>
      </c>
      <c r="AG77" s="387">
        <f t="shared" si="14"/>
        <v>182600</v>
      </c>
      <c r="AH77" s="374">
        <f t="shared" si="15"/>
        <v>211000</v>
      </c>
      <c r="AI77" s="375">
        <f t="shared" si="16"/>
        <v>277800</v>
      </c>
      <c r="BO77" s="18" t="s">
        <v>51</v>
      </c>
      <c r="BP77" s="18">
        <v>2201</v>
      </c>
      <c r="BQ77" s="18">
        <v>2450</v>
      </c>
      <c r="BR77" s="614"/>
      <c r="BS77" s="586"/>
      <c r="BT77" s="593" t="s">
        <v>19</v>
      </c>
      <c r="BU77" s="594"/>
      <c r="BV77" s="65" t="s">
        <v>78</v>
      </c>
      <c r="BW77" s="66">
        <v>182600</v>
      </c>
      <c r="BX77" s="67">
        <v>211000</v>
      </c>
      <c r="BY77" s="68">
        <v>277800</v>
      </c>
    </row>
    <row r="78" spans="6:77" ht="26.25" customHeight="1" x14ac:dyDescent="0.4">
      <c r="F78" s="315" t="s">
        <v>74</v>
      </c>
      <c r="G78" s="631" t="s">
        <v>34</v>
      </c>
      <c r="H78" s="631"/>
      <c r="I78" s="632"/>
      <c r="J78" s="72">
        <v>84000</v>
      </c>
      <c r="K78" s="73">
        <v>69000</v>
      </c>
      <c r="L78" s="74">
        <v>31000</v>
      </c>
      <c r="M78" s="73">
        <v>23000</v>
      </c>
      <c r="Q78" s="147" t="s">
        <v>116</v>
      </c>
      <c r="AB78" s="558"/>
      <c r="AC78" s="560" t="s">
        <v>256</v>
      </c>
      <c r="AD78" s="639" t="s">
        <v>139</v>
      </c>
      <c r="AE78" s="640"/>
      <c r="AF78" s="378">
        <f t="shared" si="13"/>
        <v>53100</v>
      </c>
      <c r="AG78" s="359">
        <f t="shared" si="14"/>
        <v>66500</v>
      </c>
      <c r="AH78" s="359">
        <f t="shared" si="15"/>
        <v>79300</v>
      </c>
      <c r="AI78" s="360">
        <f t="shared" si="16"/>
        <v>99900</v>
      </c>
      <c r="BO78" s="18" t="s">
        <v>46</v>
      </c>
      <c r="BP78" s="18">
        <v>250</v>
      </c>
      <c r="BQ78" s="18">
        <v>800</v>
      </c>
      <c r="BR78" s="612" t="s">
        <v>243</v>
      </c>
      <c r="BS78" s="584" t="s">
        <v>244</v>
      </c>
      <c r="BT78" s="577" t="s">
        <v>29</v>
      </c>
      <c r="BU78" s="578"/>
      <c r="BV78" s="51">
        <v>53100</v>
      </c>
      <c r="BW78" s="52">
        <v>66500</v>
      </c>
      <c r="BX78" s="52">
        <v>79300</v>
      </c>
      <c r="BY78" s="53">
        <v>99900</v>
      </c>
    </row>
    <row r="79" spans="6:77" ht="26.25" customHeight="1" x14ac:dyDescent="0.4">
      <c r="F79" s="316" t="s">
        <v>75</v>
      </c>
      <c r="G79" s="633" t="s">
        <v>35</v>
      </c>
      <c r="H79" s="633"/>
      <c r="I79" s="634"/>
      <c r="J79" s="76">
        <v>57000</v>
      </c>
      <c r="K79" s="77">
        <v>47000</v>
      </c>
      <c r="L79" s="78">
        <v>24000</v>
      </c>
      <c r="M79" s="77">
        <v>18000</v>
      </c>
      <c r="Q79" s="147" t="s">
        <v>129</v>
      </c>
      <c r="AB79" s="558"/>
      <c r="AC79" s="561"/>
      <c r="AD79" s="641" t="s">
        <v>140</v>
      </c>
      <c r="AE79" s="642"/>
      <c r="AF79" s="361">
        <f t="shared" si="13"/>
        <v>69100</v>
      </c>
      <c r="AG79" s="379">
        <f t="shared" si="14"/>
        <v>80000</v>
      </c>
      <c r="AH79" s="379">
        <f t="shared" si="15"/>
        <v>100800</v>
      </c>
      <c r="AI79" s="380">
        <f t="shared" si="16"/>
        <v>145900</v>
      </c>
      <c r="BO79" s="18" t="s">
        <v>47</v>
      </c>
      <c r="BP79" s="18">
        <v>801</v>
      </c>
      <c r="BQ79" s="18">
        <v>1200</v>
      </c>
      <c r="BR79" s="613"/>
      <c r="BS79" s="585"/>
      <c r="BT79" s="579" t="s">
        <v>15</v>
      </c>
      <c r="BU79" s="580"/>
      <c r="BV79" s="54">
        <v>69100</v>
      </c>
      <c r="BW79" s="55">
        <v>80000</v>
      </c>
      <c r="BX79" s="55">
        <v>100800</v>
      </c>
      <c r="BY79" s="56">
        <v>145900</v>
      </c>
    </row>
    <row r="80" spans="6:77" ht="26.25" customHeight="1" x14ac:dyDescent="0.4">
      <c r="F80" s="317" t="s">
        <v>76</v>
      </c>
      <c r="G80" s="635" t="s">
        <v>36</v>
      </c>
      <c r="H80" s="635"/>
      <c r="I80" s="636"/>
      <c r="J80" s="80">
        <v>36000</v>
      </c>
      <c r="K80" s="81">
        <v>30000</v>
      </c>
      <c r="L80" s="82">
        <v>20000</v>
      </c>
      <c r="M80" s="81">
        <v>15000</v>
      </c>
      <c r="Q80" s="147" t="s">
        <v>130</v>
      </c>
      <c r="AB80" s="558"/>
      <c r="AC80" s="561"/>
      <c r="AD80" s="643" t="s">
        <v>141</v>
      </c>
      <c r="AE80" s="644"/>
      <c r="AF80" s="381">
        <f t="shared" si="13"/>
        <v>77800</v>
      </c>
      <c r="AG80" s="382">
        <f t="shared" si="14"/>
        <v>95400</v>
      </c>
      <c r="AH80" s="365">
        <f t="shared" si="15"/>
        <v>120200</v>
      </c>
      <c r="AI80" s="383">
        <f t="shared" si="16"/>
        <v>172300</v>
      </c>
      <c r="AV80" s="3" t="s">
        <v>37</v>
      </c>
      <c r="AW80" s="3" t="s">
        <v>34</v>
      </c>
      <c r="BO80" s="18" t="s">
        <v>48</v>
      </c>
      <c r="BP80" s="18">
        <v>1201</v>
      </c>
      <c r="BQ80" s="18">
        <v>1400</v>
      </c>
      <c r="BR80" s="613"/>
      <c r="BS80" s="585"/>
      <c r="BT80" s="588" t="s">
        <v>16</v>
      </c>
      <c r="BU80" s="589"/>
      <c r="BV80" s="57">
        <v>77800</v>
      </c>
      <c r="BW80" s="58">
        <v>95400</v>
      </c>
      <c r="BX80" s="58">
        <v>120200</v>
      </c>
      <c r="BY80" s="59">
        <v>172300</v>
      </c>
    </row>
    <row r="81" spans="6:77" ht="26.25" customHeight="1" x14ac:dyDescent="0.4">
      <c r="F81" s="318" t="s">
        <v>82</v>
      </c>
      <c r="G81" s="637" t="s">
        <v>81</v>
      </c>
      <c r="H81" s="637"/>
      <c r="I81" s="638"/>
      <c r="J81" s="84">
        <v>36000</v>
      </c>
      <c r="K81" s="85">
        <v>30000</v>
      </c>
      <c r="L81" s="86">
        <v>0</v>
      </c>
      <c r="M81" s="85">
        <v>0</v>
      </c>
      <c r="AB81" s="558"/>
      <c r="AC81" s="561"/>
      <c r="AD81" s="645" t="s">
        <v>142</v>
      </c>
      <c r="AE81" s="646"/>
      <c r="AF81" s="384">
        <f t="shared" si="13"/>
        <v>120800</v>
      </c>
      <c r="AG81" s="385">
        <f t="shared" si="14"/>
        <v>146600</v>
      </c>
      <c r="AH81" s="386">
        <f t="shared" si="15"/>
        <v>185000</v>
      </c>
      <c r="AI81" s="372">
        <f t="shared" si="16"/>
        <v>248500</v>
      </c>
      <c r="AV81" s="4" t="s">
        <v>38</v>
      </c>
      <c r="AW81" s="3" t="s">
        <v>35</v>
      </c>
      <c r="BO81" s="18" t="s">
        <v>49</v>
      </c>
      <c r="BP81" s="18">
        <v>1401</v>
      </c>
      <c r="BQ81" s="18">
        <v>1800</v>
      </c>
      <c r="BR81" s="613"/>
      <c r="BS81" s="585"/>
      <c r="BT81" s="569" t="s">
        <v>17</v>
      </c>
      <c r="BU81" s="570"/>
      <c r="BV81" s="60">
        <v>120800</v>
      </c>
      <c r="BW81" s="61">
        <v>146600</v>
      </c>
      <c r="BX81" s="61">
        <v>185000</v>
      </c>
      <c r="BY81" s="62">
        <v>248500</v>
      </c>
    </row>
    <row r="82" spans="6:77" ht="26.25" customHeight="1" x14ac:dyDescent="0.4">
      <c r="AB82" s="558"/>
      <c r="AC82" s="561"/>
      <c r="AD82" s="641" t="s">
        <v>143</v>
      </c>
      <c r="AE82" s="642"/>
      <c r="AF82" s="361">
        <f t="shared" si="13"/>
        <v>139000</v>
      </c>
      <c r="AG82" s="362">
        <f t="shared" si="14"/>
        <v>187400</v>
      </c>
      <c r="AH82" s="362">
        <f t="shared" si="15"/>
        <v>205700</v>
      </c>
      <c r="AI82" s="363">
        <f t="shared" si="16"/>
        <v>279000</v>
      </c>
      <c r="AV82" s="5" t="s">
        <v>39</v>
      </c>
      <c r="AW82" s="3" t="s">
        <v>36</v>
      </c>
      <c r="BO82" s="18" t="s">
        <v>50</v>
      </c>
      <c r="BP82" s="18">
        <v>1801</v>
      </c>
      <c r="BQ82" s="18">
        <v>2200</v>
      </c>
      <c r="BR82" s="613"/>
      <c r="BS82" s="585"/>
      <c r="BT82" s="579" t="s">
        <v>18</v>
      </c>
      <c r="BU82" s="580"/>
      <c r="BV82" s="54">
        <v>139000</v>
      </c>
      <c r="BW82" s="63">
        <v>187400</v>
      </c>
      <c r="BX82" s="55">
        <v>205700</v>
      </c>
      <c r="BY82" s="64">
        <v>279000</v>
      </c>
    </row>
    <row r="83" spans="6:77" ht="26.25" customHeight="1" thickBot="1" x14ac:dyDescent="0.45">
      <c r="AB83" s="559"/>
      <c r="AC83" s="562"/>
      <c r="AD83" s="647" t="s">
        <v>144</v>
      </c>
      <c r="AE83" s="648"/>
      <c r="AF83" s="373" t="str">
        <f t="shared" si="13"/>
        <v>-</v>
      </c>
      <c r="AG83" s="387">
        <f t="shared" si="14"/>
        <v>199900</v>
      </c>
      <c r="AH83" s="374">
        <f t="shared" si="15"/>
        <v>232400</v>
      </c>
      <c r="AI83" s="375">
        <f t="shared" si="16"/>
        <v>309200</v>
      </c>
      <c r="BO83" s="18" t="s">
        <v>51</v>
      </c>
      <c r="BP83" s="18">
        <v>2201</v>
      </c>
      <c r="BQ83" s="18">
        <v>2450</v>
      </c>
      <c r="BR83" s="614"/>
      <c r="BS83" s="586"/>
      <c r="BT83" s="593" t="s">
        <v>19</v>
      </c>
      <c r="BU83" s="594"/>
      <c r="BV83" s="65" t="s">
        <v>78</v>
      </c>
      <c r="BW83" s="66">
        <v>199900</v>
      </c>
      <c r="BX83" s="67">
        <v>232400</v>
      </c>
      <c r="BY83" s="68">
        <v>309200</v>
      </c>
    </row>
    <row r="84" spans="6:77" x14ac:dyDescent="0.4">
      <c r="AU84" s="3" t="s">
        <v>32</v>
      </c>
      <c r="AZ84" s="3" t="s">
        <v>33</v>
      </c>
    </row>
    <row r="86" spans="6:77" x14ac:dyDescent="0.4">
      <c r="AU86" s="3">
        <f t="shared" ref="AU86:AX91" si="17">BK$45*$BE49/1000000</f>
        <v>0.13750000000000001</v>
      </c>
      <c r="AV86" s="5">
        <f t="shared" si="17"/>
        <v>0.25024999999999997</v>
      </c>
      <c r="AW86" s="5">
        <f t="shared" si="17"/>
        <v>0.37524999999999997</v>
      </c>
      <c r="AX86" s="5">
        <f t="shared" si="17"/>
        <v>0.50024999999999997</v>
      </c>
      <c r="AZ86" s="7">
        <f t="shared" ref="AZ86:BC91" si="18">BK$46*$BF49/1000000</f>
        <v>0.8</v>
      </c>
      <c r="BA86" s="7">
        <f t="shared" si="18"/>
        <v>1.2</v>
      </c>
      <c r="BB86" s="8">
        <f t="shared" si="18"/>
        <v>1.6</v>
      </c>
      <c r="BC86" s="8">
        <f t="shared" si="18"/>
        <v>2.4</v>
      </c>
    </row>
    <row r="87" spans="6:77" x14ac:dyDescent="0.4">
      <c r="AU87" s="5">
        <f t="shared" si="17"/>
        <v>0.44055</v>
      </c>
      <c r="AV87" s="5">
        <f t="shared" si="17"/>
        <v>0.80180099999999999</v>
      </c>
      <c r="AW87" s="5">
        <f t="shared" si="17"/>
        <v>1.2023010000000001</v>
      </c>
      <c r="AX87" s="4">
        <f t="shared" si="17"/>
        <v>1.6028009999999999</v>
      </c>
      <c r="AZ87" s="7">
        <f t="shared" si="18"/>
        <v>1.2</v>
      </c>
      <c r="BA87" s="8">
        <f t="shared" si="18"/>
        <v>1.8</v>
      </c>
      <c r="BB87" s="8">
        <f t="shared" si="18"/>
        <v>2.4</v>
      </c>
      <c r="BC87" s="9">
        <f t="shared" si="18"/>
        <v>3.6</v>
      </c>
    </row>
    <row r="88" spans="6:77" x14ac:dyDescent="0.4">
      <c r="AU88" s="10">
        <f t="shared" si="17"/>
        <v>0.66054999999999997</v>
      </c>
      <c r="AV88" s="10">
        <f t="shared" si="17"/>
        <v>1.2022010000000001</v>
      </c>
      <c r="AW88" s="11">
        <f t="shared" si="17"/>
        <v>1.8027010000000001</v>
      </c>
      <c r="AX88" s="11">
        <f t="shared" si="17"/>
        <v>2.4032010000000001</v>
      </c>
      <c r="AZ88" s="12">
        <f t="shared" si="18"/>
        <v>1.4</v>
      </c>
      <c r="BA88" s="13">
        <f t="shared" si="18"/>
        <v>2.1</v>
      </c>
      <c r="BB88" s="14">
        <f t="shared" si="18"/>
        <v>2.8</v>
      </c>
      <c r="BC88" s="14">
        <f t="shared" si="18"/>
        <v>4.2</v>
      </c>
    </row>
    <row r="89" spans="6:77" x14ac:dyDescent="0.4">
      <c r="AU89" s="10">
        <f t="shared" si="17"/>
        <v>0.77054999999999996</v>
      </c>
      <c r="AV89" s="10">
        <f t="shared" si="17"/>
        <v>1.402401</v>
      </c>
      <c r="AW89" s="11">
        <f t="shared" si="17"/>
        <v>2.1029010000000001</v>
      </c>
      <c r="AX89" s="6">
        <f t="shared" si="17"/>
        <v>2.803401</v>
      </c>
      <c r="AZ89" s="13">
        <f t="shared" si="18"/>
        <v>1.8</v>
      </c>
      <c r="BA89" s="13">
        <f t="shared" si="18"/>
        <v>2.7</v>
      </c>
      <c r="BB89" s="14">
        <f t="shared" si="18"/>
        <v>3.6</v>
      </c>
      <c r="BC89" s="14">
        <f t="shared" si="18"/>
        <v>5.4</v>
      </c>
    </row>
    <row r="90" spans="6:77" x14ac:dyDescent="0.4">
      <c r="AU90" s="10">
        <f t="shared" si="17"/>
        <v>0.99055000000000004</v>
      </c>
      <c r="AV90" s="11">
        <f t="shared" si="17"/>
        <v>1.8028010000000001</v>
      </c>
      <c r="AW90" s="11">
        <f t="shared" si="17"/>
        <v>2.7033010000000002</v>
      </c>
      <c r="AX90" s="6">
        <f t="shared" si="17"/>
        <v>3.6038009999999998</v>
      </c>
      <c r="AZ90" s="13">
        <f t="shared" si="18"/>
        <v>2.2000000000000002</v>
      </c>
      <c r="BA90" s="14">
        <f t="shared" si="18"/>
        <v>3.3</v>
      </c>
      <c r="BB90" s="14">
        <f t="shared" si="18"/>
        <v>4.4000000000000004</v>
      </c>
      <c r="BC90" s="14">
        <f t="shared" si="18"/>
        <v>6.6</v>
      </c>
    </row>
    <row r="91" spans="6:77" x14ac:dyDescent="0.4">
      <c r="AU91" s="10">
        <f t="shared" si="17"/>
        <v>1.21055</v>
      </c>
      <c r="AV91" s="11">
        <f t="shared" si="17"/>
        <v>2.203201</v>
      </c>
      <c r="AW91" s="6">
        <f t="shared" si="17"/>
        <v>3.3037010000000002</v>
      </c>
      <c r="AX91" s="6">
        <f t="shared" si="17"/>
        <v>4.4042009999999996</v>
      </c>
      <c r="AZ91" s="13">
        <f t="shared" si="18"/>
        <v>2.4500000000000002</v>
      </c>
      <c r="BA91" s="14">
        <f t="shared" si="18"/>
        <v>3.6749999999999998</v>
      </c>
      <c r="BB91" s="14">
        <f t="shared" si="18"/>
        <v>4.9000000000000004</v>
      </c>
      <c r="BC91" s="14">
        <f t="shared" si="18"/>
        <v>7.35</v>
      </c>
    </row>
  </sheetData>
  <sheetProtection password="CC29" sheet="1" objects="1" scenarios="1"/>
  <protectedRanges>
    <protectedRange sqref="J7 L7 V7 X7 AB7 F45 F7:G7 AD7:AE7" name="範囲1"/>
  </protectedRanges>
  <mergeCells count="399">
    <mergeCell ref="BS78:BS83"/>
    <mergeCell ref="BT78:BU78"/>
    <mergeCell ref="BT79:BU79"/>
    <mergeCell ref="BT80:BU80"/>
    <mergeCell ref="BT81:BU81"/>
    <mergeCell ref="BT82:BU82"/>
    <mergeCell ref="BT83:BU83"/>
    <mergeCell ref="H27:L27"/>
    <mergeCell ref="M27:P27"/>
    <mergeCell ref="Q27:R27"/>
    <mergeCell ref="S27:U27"/>
    <mergeCell ref="V27:W27"/>
    <mergeCell ref="AD27:AE27"/>
    <mergeCell ref="BR78:BR83"/>
    <mergeCell ref="AX55:AY55"/>
    <mergeCell ref="BH55:BH60"/>
    <mergeCell ref="BI55:BJ55"/>
    <mergeCell ref="AV67:AV72"/>
    <mergeCell ref="AW67:AW72"/>
    <mergeCell ref="AW55:AW60"/>
    <mergeCell ref="S51:T51"/>
    <mergeCell ref="S52:T52"/>
    <mergeCell ref="S53:T53"/>
    <mergeCell ref="Q31:R31"/>
    <mergeCell ref="AB72:AB83"/>
    <mergeCell ref="AC78:AC83"/>
    <mergeCell ref="AD78:AE78"/>
    <mergeCell ref="AD79:AE79"/>
    <mergeCell ref="AD80:AE80"/>
    <mergeCell ref="AD81:AE81"/>
    <mergeCell ref="AD82:AE82"/>
    <mergeCell ref="AD83:AE83"/>
    <mergeCell ref="F45:G45"/>
    <mergeCell ref="Q47:Q48"/>
    <mergeCell ref="R47:R48"/>
    <mergeCell ref="U47:U48"/>
    <mergeCell ref="V47:V48"/>
    <mergeCell ref="W47:W48"/>
    <mergeCell ref="X47:X48"/>
    <mergeCell ref="Q49:Q71"/>
    <mergeCell ref="R49:R54"/>
    <mergeCell ref="S49:T49"/>
    <mergeCell ref="S50:T50"/>
    <mergeCell ref="AH9:AH11"/>
    <mergeCell ref="M7:N7"/>
    <mergeCell ref="V12:W13"/>
    <mergeCell ref="V14:W14"/>
    <mergeCell ref="V15:W15"/>
    <mergeCell ref="AG12:AH12"/>
    <mergeCell ref="S14:U14"/>
    <mergeCell ref="S15:U15"/>
    <mergeCell ref="AD12:AF12"/>
    <mergeCell ref="AD13:AE13"/>
    <mergeCell ref="AD14:AE14"/>
    <mergeCell ref="AD15:AE15"/>
    <mergeCell ref="X14:AA14"/>
    <mergeCell ref="X15:AA15"/>
    <mergeCell ref="S33:U33"/>
    <mergeCell ref="S34:U34"/>
    <mergeCell ref="S35:U35"/>
    <mergeCell ref="S36:U36"/>
    <mergeCell ref="Q36:R36"/>
    <mergeCell ref="Q35:R35"/>
    <mergeCell ref="Q34:R34"/>
    <mergeCell ref="Q33:R33"/>
    <mergeCell ref="V26:W26"/>
    <mergeCell ref="S31:U31"/>
    <mergeCell ref="Q32:R32"/>
    <mergeCell ref="S32:U32"/>
    <mergeCell ref="S54:T54"/>
    <mergeCell ref="AX70:AY70"/>
    <mergeCell ref="BI70:BJ70"/>
    <mergeCell ref="AX71:AY71"/>
    <mergeCell ref="BI71:BJ71"/>
    <mergeCell ref="AX61:AY61"/>
    <mergeCell ref="BH61:BH66"/>
    <mergeCell ref="BI61:BJ61"/>
    <mergeCell ref="AX62:AY62"/>
    <mergeCell ref="BI62:BJ62"/>
    <mergeCell ref="AX68:AY68"/>
    <mergeCell ref="BI68:BJ68"/>
    <mergeCell ref="AX69:AY69"/>
    <mergeCell ref="BI69:BJ69"/>
    <mergeCell ref="AW61:AW66"/>
    <mergeCell ref="AV49:AV66"/>
    <mergeCell ref="AW49:AW54"/>
    <mergeCell ref="AX49:AY49"/>
    <mergeCell ref="AD51:AE51"/>
    <mergeCell ref="AD52:AE52"/>
    <mergeCell ref="AD53:AE53"/>
    <mergeCell ref="AD54:AE54"/>
    <mergeCell ref="AC55:AC60"/>
    <mergeCell ref="AD55:AE55"/>
    <mergeCell ref="BT66:BU66"/>
    <mergeCell ref="AX64:AY64"/>
    <mergeCell ref="BI64:BJ64"/>
    <mergeCell ref="AX65:AY65"/>
    <mergeCell ref="BI65:BJ65"/>
    <mergeCell ref="BT62:BU62"/>
    <mergeCell ref="BT63:BU63"/>
    <mergeCell ref="BT64:BU64"/>
    <mergeCell ref="AX66:AY66"/>
    <mergeCell ref="BI66:BJ66"/>
    <mergeCell ref="BG49:BG71"/>
    <mergeCell ref="BH49:BH54"/>
    <mergeCell ref="BI49:BJ49"/>
    <mergeCell ref="AX50:AY50"/>
    <mergeCell ref="BI50:BJ50"/>
    <mergeCell ref="AX67:AY67"/>
    <mergeCell ref="BH67:BH71"/>
    <mergeCell ref="BI67:BJ67"/>
    <mergeCell ref="AX51:AY51"/>
    <mergeCell ref="BI51:BJ51"/>
    <mergeCell ref="AX63:AY63"/>
    <mergeCell ref="BI63:BJ63"/>
    <mergeCell ref="AX56:AY56"/>
    <mergeCell ref="AX59:AY59"/>
    <mergeCell ref="BI59:BJ59"/>
    <mergeCell ref="AX60:AY60"/>
    <mergeCell ref="BI60:BJ60"/>
    <mergeCell ref="AX52:AY52"/>
    <mergeCell ref="BI52:BJ52"/>
    <mergeCell ref="AX53:AY53"/>
    <mergeCell ref="BI53:BJ53"/>
    <mergeCell ref="AX54:AY54"/>
    <mergeCell ref="BI54:BJ54"/>
    <mergeCell ref="F47:F48"/>
    <mergeCell ref="G47:G48"/>
    <mergeCell ref="J47:J48"/>
    <mergeCell ref="K47:K48"/>
    <mergeCell ref="L47:L48"/>
    <mergeCell ref="M47:M48"/>
    <mergeCell ref="M16:P16"/>
    <mergeCell ref="M17:P17"/>
    <mergeCell ref="M18:P18"/>
    <mergeCell ref="F26:G27"/>
    <mergeCell ref="M33:P33"/>
    <mergeCell ref="M34:P34"/>
    <mergeCell ref="M35:P35"/>
    <mergeCell ref="M36:P36"/>
    <mergeCell ref="F49:F66"/>
    <mergeCell ref="G49:G54"/>
    <mergeCell ref="H49:I49"/>
    <mergeCell ref="H50:I50"/>
    <mergeCell ref="H51:I51"/>
    <mergeCell ref="H52:I52"/>
    <mergeCell ref="H53:I53"/>
    <mergeCell ref="H54:I54"/>
    <mergeCell ref="G55:G60"/>
    <mergeCell ref="H55:I55"/>
    <mergeCell ref="H65:I65"/>
    <mergeCell ref="H66:I66"/>
    <mergeCell ref="R55:R60"/>
    <mergeCell ref="S55:T55"/>
    <mergeCell ref="S65:T65"/>
    <mergeCell ref="S66:T66"/>
    <mergeCell ref="R67:R71"/>
    <mergeCell ref="S67:T67"/>
    <mergeCell ref="S68:T68"/>
    <mergeCell ref="S69:T69"/>
    <mergeCell ref="S70:T70"/>
    <mergeCell ref="S71:T71"/>
    <mergeCell ref="S56:T56"/>
    <mergeCell ref="S57:T57"/>
    <mergeCell ref="S58:T58"/>
    <mergeCell ref="S59:T59"/>
    <mergeCell ref="S60:T60"/>
    <mergeCell ref="R61:R66"/>
    <mergeCell ref="S63:T63"/>
    <mergeCell ref="S64:T64"/>
    <mergeCell ref="AD65:AE65"/>
    <mergeCell ref="AD66:AE66"/>
    <mergeCell ref="AC67:AC71"/>
    <mergeCell ref="AD67:AE67"/>
    <mergeCell ref="AD68:AE68"/>
    <mergeCell ref="AD69:AE69"/>
    <mergeCell ref="AD70:AE70"/>
    <mergeCell ref="AD71:AE71"/>
    <mergeCell ref="AD56:AE56"/>
    <mergeCell ref="AD57:AE57"/>
    <mergeCell ref="BV47:BV48"/>
    <mergeCell ref="BW47:BW48"/>
    <mergeCell ref="BX47:BX48"/>
    <mergeCell ref="BY47:BY48"/>
    <mergeCell ref="AB47:AB48"/>
    <mergeCell ref="AC47:AC48"/>
    <mergeCell ref="AF47:AF48"/>
    <mergeCell ref="AG47:AG48"/>
    <mergeCell ref="AH47:AH48"/>
    <mergeCell ref="AI47:AI48"/>
    <mergeCell ref="BG47:BG48"/>
    <mergeCell ref="BH47:BH48"/>
    <mergeCell ref="BK47:BK48"/>
    <mergeCell ref="BL47:BL48"/>
    <mergeCell ref="BM47:BM48"/>
    <mergeCell ref="BN47:BN48"/>
    <mergeCell ref="AV47:AV48"/>
    <mergeCell ref="AW47:AW48"/>
    <mergeCell ref="AZ47:AZ48"/>
    <mergeCell ref="BA47:BA48"/>
    <mergeCell ref="BB47:BB48"/>
    <mergeCell ref="BC47:BC48"/>
    <mergeCell ref="BR47:BR48"/>
    <mergeCell ref="BS47:BS48"/>
    <mergeCell ref="BT57:BU57"/>
    <mergeCell ref="BT58:BU58"/>
    <mergeCell ref="BS67:BS71"/>
    <mergeCell ref="BT67:BU67"/>
    <mergeCell ref="BT68:BU68"/>
    <mergeCell ref="BT69:BU69"/>
    <mergeCell ref="BT70:BU70"/>
    <mergeCell ref="BT71:BU71"/>
    <mergeCell ref="BT59:BU59"/>
    <mergeCell ref="BT60:BU60"/>
    <mergeCell ref="BS61:BS66"/>
    <mergeCell ref="BT61:BU61"/>
    <mergeCell ref="BT49:BU49"/>
    <mergeCell ref="BT50:BU50"/>
    <mergeCell ref="BT51:BU51"/>
    <mergeCell ref="BS49:BS54"/>
    <mergeCell ref="BT52:BU52"/>
    <mergeCell ref="BT53:BU53"/>
    <mergeCell ref="BT54:BU54"/>
    <mergeCell ref="BS55:BS60"/>
    <mergeCell ref="BT55:BU55"/>
    <mergeCell ref="BT56:BU56"/>
    <mergeCell ref="BT65:BU65"/>
    <mergeCell ref="F75:F77"/>
    <mergeCell ref="BS72:BS77"/>
    <mergeCell ref="BT72:BU72"/>
    <mergeCell ref="BT73:BU73"/>
    <mergeCell ref="BT74:BU74"/>
    <mergeCell ref="BT75:BU75"/>
    <mergeCell ref="BT76:BU76"/>
    <mergeCell ref="BT77:BU77"/>
    <mergeCell ref="BR72:BR77"/>
    <mergeCell ref="F67:F72"/>
    <mergeCell ref="G67:G72"/>
    <mergeCell ref="H67:I67"/>
    <mergeCell ref="H68:I68"/>
    <mergeCell ref="H69:I69"/>
    <mergeCell ref="H70:I70"/>
    <mergeCell ref="H71:I71"/>
    <mergeCell ref="H72:I72"/>
    <mergeCell ref="AX72:AY72"/>
    <mergeCell ref="BR49:BR71"/>
    <mergeCell ref="BI56:BJ56"/>
    <mergeCell ref="AX57:AY57"/>
    <mergeCell ref="BI57:BJ57"/>
    <mergeCell ref="AX58:AY58"/>
    <mergeCell ref="BI58:BJ58"/>
    <mergeCell ref="G81:I81"/>
    <mergeCell ref="F7:G7"/>
    <mergeCell ref="AC72:AC77"/>
    <mergeCell ref="AD72:AE72"/>
    <mergeCell ref="AD73:AE73"/>
    <mergeCell ref="AD74:AE74"/>
    <mergeCell ref="AD75:AE75"/>
    <mergeCell ref="AD76:AE76"/>
    <mergeCell ref="AD77:AE77"/>
    <mergeCell ref="AD58:AE58"/>
    <mergeCell ref="AD59:AE59"/>
    <mergeCell ref="AD60:AE60"/>
    <mergeCell ref="AC61:AC66"/>
    <mergeCell ref="AD61:AE61"/>
    <mergeCell ref="AD62:AE62"/>
    <mergeCell ref="AD63:AE63"/>
    <mergeCell ref="AD64:AE64"/>
    <mergeCell ref="S61:T61"/>
    <mergeCell ref="S62:T62"/>
    <mergeCell ref="AD7:AE7"/>
    <mergeCell ref="AB49:AB71"/>
    <mergeCell ref="AC49:AC54"/>
    <mergeCell ref="AD49:AE49"/>
    <mergeCell ref="AD50:AE50"/>
    <mergeCell ref="M22:P22"/>
    <mergeCell ref="G75:I77"/>
    <mergeCell ref="J75:K75"/>
    <mergeCell ref="L75:M75"/>
    <mergeCell ref="J76:J77"/>
    <mergeCell ref="K76:K77"/>
    <mergeCell ref="G78:I78"/>
    <mergeCell ref="G79:I79"/>
    <mergeCell ref="G80:I80"/>
    <mergeCell ref="H56:I56"/>
    <mergeCell ref="H57:I57"/>
    <mergeCell ref="H58:I58"/>
    <mergeCell ref="H59:I59"/>
    <mergeCell ref="H60:I60"/>
    <mergeCell ref="G61:G66"/>
    <mergeCell ref="H61:I61"/>
    <mergeCell ref="H62:I62"/>
    <mergeCell ref="H63:I63"/>
    <mergeCell ref="H64:I64"/>
    <mergeCell ref="Q26:R26"/>
    <mergeCell ref="M42:N42"/>
    <mergeCell ref="F14:G16"/>
    <mergeCell ref="F17:G17"/>
    <mergeCell ref="F18:G21"/>
    <mergeCell ref="F22:G25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M14:P14"/>
    <mergeCell ref="M15:P15"/>
    <mergeCell ref="M19:P19"/>
    <mergeCell ref="M20:P20"/>
    <mergeCell ref="M21:P21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M31:P32"/>
    <mergeCell ref="Q30:U30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S25:U25"/>
    <mergeCell ref="S26:U26"/>
    <mergeCell ref="S16:U16"/>
    <mergeCell ref="S17:U17"/>
    <mergeCell ref="X20:AA20"/>
    <mergeCell ref="X21:AA21"/>
    <mergeCell ref="V20:W20"/>
    <mergeCell ref="V21:W21"/>
    <mergeCell ref="V22:W22"/>
    <mergeCell ref="V23:W23"/>
    <mergeCell ref="V24:W24"/>
    <mergeCell ref="V25:W25"/>
    <mergeCell ref="X16:AA16"/>
    <mergeCell ref="V17:W17"/>
    <mergeCell ref="V18:W18"/>
    <mergeCell ref="V19:W19"/>
    <mergeCell ref="AD25:AE25"/>
    <mergeCell ref="AD26:AE26"/>
    <mergeCell ref="F12:G13"/>
    <mergeCell ref="H12:L13"/>
    <mergeCell ref="M12:P13"/>
    <mergeCell ref="Q12:R13"/>
    <mergeCell ref="S12:U13"/>
    <mergeCell ref="X17:AA17"/>
    <mergeCell ref="X18:AA18"/>
    <mergeCell ref="X19:AA19"/>
    <mergeCell ref="X22:AA22"/>
    <mergeCell ref="X23:AA23"/>
    <mergeCell ref="X24:AA24"/>
    <mergeCell ref="X25:AA25"/>
    <mergeCell ref="M23:P23"/>
    <mergeCell ref="M24:P24"/>
    <mergeCell ref="M25:P25"/>
    <mergeCell ref="M26:P26"/>
    <mergeCell ref="Q14:R14"/>
    <mergeCell ref="Q15:R15"/>
    <mergeCell ref="Q16:R16"/>
    <mergeCell ref="X26:AA26"/>
    <mergeCell ref="X27:AA27"/>
    <mergeCell ref="X12:AA13"/>
    <mergeCell ref="H42:I42"/>
    <mergeCell ref="AB9:AB11"/>
    <mergeCell ref="K33:L33"/>
    <mergeCell ref="K34:L34"/>
    <mergeCell ref="K35:L35"/>
    <mergeCell ref="K36:L36"/>
    <mergeCell ref="G33:J33"/>
    <mergeCell ref="G34:J34"/>
    <mergeCell ref="G35:J35"/>
    <mergeCell ref="G36:J36"/>
    <mergeCell ref="F30:J32"/>
    <mergeCell ref="K31:L32"/>
    <mergeCell ref="K30:P30"/>
    <mergeCell ref="S18:U18"/>
    <mergeCell ref="S19:U19"/>
    <mergeCell ref="S20:U20"/>
    <mergeCell ref="S21:U21"/>
    <mergeCell ref="S23:U23"/>
    <mergeCell ref="S22:U22"/>
    <mergeCell ref="S24:U24"/>
    <mergeCell ref="V16:W16"/>
  </mergeCells>
  <phoneticPr fontId="2"/>
  <conditionalFormatting sqref="Q7:S7">
    <cfRule type="expression" dxfId="94" priority="42">
      <formula>$S$7="大"</formula>
    </cfRule>
    <cfRule type="expression" dxfId="93" priority="43">
      <formula>$S$7="中"</formula>
    </cfRule>
    <cfRule type="expression" dxfId="92" priority="44">
      <formula>$S$7="小"</formula>
    </cfRule>
  </conditionalFormatting>
  <conditionalFormatting sqref="AD14:AD26 AF14:AF26">
    <cfRule type="expression" dxfId="91" priority="115">
      <formula>IF($S$7="大",$AF14=MAX($AF14,$AH14))</formula>
    </cfRule>
    <cfRule type="expression" dxfId="90" priority="116">
      <formula>IF($S$7="中",$AF14=MAX($AF14,$AH14))</formula>
    </cfRule>
    <cfRule type="expression" dxfId="89" priority="117">
      <formula>$AD14="Aグレード"</formula>
    </cfRule>
    <cfRule type="expression" dxfId="88" priority="118">
      <formula>$AD14="Sグレード"</formula>
    </cfRule>
  </conditionalFormatting>
  <conditionalFormatting sqref="AG14:AH26">
    <cfRule type="expression" dxfId="87" priority="123">
      <formula>IF($S$7="大",$AH14=MAX($AF14,$AH14))</formula>
    </cfRule>
    <cfRule type="expression" dxfId="86" priority="124">
      <formula>IF($S$7="中",$AH14=MAX($AF14,$AH14))</formula>
    </cfRule>
    <cfRule type="expression" dxfId="85" priority="125">
      <formula>$AG14="省エネ基準"</formula>
    </cfRule>
    <cfRule type="expression" dxfId="84" priority="126">
      <formula>$AG14="ZEH"</formula>
    </cfRule>
  </conditionalFormatting>
  <conditionalFormatting sqref="AG14:AH26">
    <cfRule type="expression" dxfId="83" priority="127">
      <formula>IF($S$7="小",$AH14=MAX($AF14,$AH14))</formula>
    </cfRule>
  </conditionalFormatting>
  <conditionalFormatting sqref="AD14:AD26 AF14:AF26">
    <cfRule type="expression" dxfId="82" priority="128">
      <formula>IF($S$7="小",$AF14=MAX($AF14,$AH14))</formula>
    </cfRule>
  </conditionalFormatting>
  <conditionalFormatting sqref="AD27 AF27">
    <cfRule type="expression" dxfId="81" priority="1">
      <formula>IF($S$7="大",$AF27=MAX($AF27,$AH27))</formula>
    </cfRule>
    <cfRule type="expression" dxfId="80" priority="2">
      <formula>IF($S$7="中",$AF27=MAX($AF27,$AH27))</formula>
    </cfRule>
    <cfRule type="expression" dxfId="79" priority="3">
      <formula>$AD27="Aグレード"</formula>
    </cfRule>
    <cfRule type="expression" dxfId="78" priority="4">
      <formula>$AD27="Sグレード"</formula>
    </cfRule>
  </conditionalFormatting>
  <conditionalFormatting sqref="AG27:AH27">
    <cfRule type="expression" dxfId="77" priority="5">
      <formula>IF($S$7="大",$AH27=MAX($AF27,$AH27))</formula>
    </cfRule>
    <cfRule type="expression" dxfId="76" priority="6">
      <formula>IF($S$7="中",$AH27=MAX($AF27,$AH27))</formula>
    </cfRule>
    <cfRule type="expression" dxfId="75" priority="7">
      <formula>$AG27="省エネ基準"</formula>
    </cfRule>
    <cfRule type="expression" dxfId="74" priority="8">
      <formula>$AG27="ZEH"</formula>
    </cfRule>
  </conditionalFormatting>
  <conditionalFormatting sqref="AG27:AH27">
    <cfRule type="expression" dxfId="73" priority="9">
      <formula>IF($S$7="小",$AH27=MAX($AF27,$AH27))</formula>
    </cfRule>
  </conditionalFormatting>
  <conditionalFormatting sqref="AD27 AF27">
    <cfRule type="expression" dxfId="72" priority="10">
      <formula>IF($S$7="小",$AF27=MAX($AF27,$AH27))</formula>
    </cfRule>
  </conditionalFormatting>
  <dataValidations count="2">
    <dataValidation type="list" allowBlank="1" showInputMessage="1" showErrorMessage="1" sqref="F45:G45" xr:uid="{00000000-0002-0000-0100-000000000000}">
      <formula1>$A$41:$A$43</formula1>
    </dataValidation>
    <dataValidation type="list" allowBlank="1" showInputMessage="1" showErrorMessage="1" sqref="F7:G7" xr:uid="{00000000-0002-0000-0100-000001000000}">
      <formula1>$A$2:$A$3</formula1>
    </dataValidation>
  </dataValidations>
  <printOptions horizontalCentered="1"/>
  <pageMargins left="0" right="0" top="0" bottom="0" header="0.31496062992125984" footer="0.31496062992125984"/>
  <pageSetup paperSize="9" scale="49" fitToHeight="0" orientation="landscape" r:id="rId1"/>
  <rowBreaks count="1" manualBreakCount="1">
    <brk id="38" min="4" max="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G91"/>
  <sheetViews>
    <sheetView showGridLines="0" view="pageBreakPreview" topLeftCell="D1" zoomScale="55" zoomScaleNormal="40" zoomScaleSheetLayoutView="55" workbookViewId="0">
      <selection activeCell="S19" sqref="S19:U19"/>
    </sheetView>
  </sheetViews>
  <sheetFormatPr defaultColWidth="9" defaultRowHeight="15.75" outlineLevelCol="1" x14ac:dyDescent="0.4"/>
  <cols>
    <col min="1" max="1" width="9" style="3" hidden="1" customWidth="1" outlineLevel="1"/>
    <col min="2" max="2" width="5.75" style="3" hidden="1" customWidth="1" outlineLevel="1"/>
    <col min="3" max="3" width="18.125" style="3" hidden="1" customWidth="1" outlineLevel="1"/>
    <col min="4" max="4" width="6.5" style="3" customWidth="1" collapsed="1"/>
    <col min="5" max="5" width="2.375" style="3" customWidth="1"/>
    <col min="6" max="7" width="11.875" style="3" customWidth="1"/>
    <col min="8" max="9" width="5.875" style="3" customWidth="1"/>
    <col min="10" max="13" width="11" style="3" customWidth="1"/>
    <col min="14" max="15" width="2.125" style="3" customWidth="1"/>
    <col min="16" max="16" width="5.875" style="3" customWidth="1"/>
    <col min="17" max="18" width="11.875" style="3" customWidth="1"/>
    <col min="19" max="20" width="5.875" style="3" customWidth="1"/>
    <col min="21" max="24" width="11" style="3" customWidth="1"/>
    <col min="25" max="27" width="4.125" style="3" customWidth="1"/>
    <col min="28" max="29" width="11.875" style="3" customWidth="1"/>
    <col min="30" max="31" width="5.875" style="3" customWidth="1"/>
    <col min="32" max="35" width="11" style="3" customWidth="1"/>
    <col min="36" max="36" width="3.625" style="3" customWidth="1"/>
    <col min="37" max="40" width="9" style="3"/>
    <col min="41" max="49" width="9" style="3" hidden="1" customWidth="1" outlineLevel="1"/>
    <col min="50" max="50" width="16" style="3" hidden="1" customWidth="1" outlineLevel="1"/>
    <col min="51" max="52" width="9" style="3" hidden="1" customWidth="1" outlineLevel="1"/>
    <col min="53" max="59" width="13.375" style="3" hidden="1" customWidth="1" outlineLevel="1"/>
    <col min="60" max="63" width="9" style="3" hidden="1" customWidth="1" outlineLevel="1"/>
    <col min="64" max="64" width="6.625" style="3" hidden="1" customWidth="1" outlineLevel="1"/>
    <col min="65" max="66" width="9" style="3" hidden="1" customWidth="1" outlineLevel="1"/>
    <col min="67" max="67" width="5.5" style="3" hidden="1" customWidth="1" outlineLevel="1"/>
    <col min="68" max="70" width="13.375" style="3" hidden="1" customWidth="1" outlineLevel="1"/>
    <col min="71" max="84" width="9" style="3" hidden="1" customWidth="1" outlineLevel="1"/>
    <col min="85" max="85" width="9" style="3" collapsed="1"/>
    <col min="86" max="16384" width="9" style="3"/>
  </cols>
  <sheetData>
    <row r="2" spans="1:36" ht="13.5" customHeight="1" x14ac:dyDescent="0.35">
      <c r="A2" s="3" t="s">
        <v>122</v>
      </c>
      <c r="L2" s="69"/>
    </row>
    <row r="3" spans="1:36" ht="33" x14ac:dyDescent="0.4">
      <c r="A3" s="3" t="s">
        <v>60</v>
      </c>
      <c r="F3" s="70" t="s">
        <v>286</v>
      </c>
      <c r="H3" s="50"/>
      <c r="L3" s="50"/>
    </row>
    <row r="4" spans="1:36" ht="6" customHeight="1" x14ac:dyDescent="0.4"/>
    <row r="5" spans="1:36" ht="6" customHeight="1" x14ac:dyDescent="0.4"/>
    <row r="6" spans="1:36" ht="20.25" thickBot="1" x14ac:dyDescent="0.45">
      <c r="A6" s="3" t="s">
        <v>187</v>
      </c>
      <c r="B6" s="3">
        <v>4000</v>
      </c>
      <c r="E6" s="119"/>
      <c r="F6" s="120" t="s">
        <v>150</v>
      </c>
      <c r="G6" s="121"/>
      <c r="H6" s="121"/>
      <c r="I6" s="122"/>
      <c r="J6" s="123" t="s">
        <v>151</v>
      </c>
      <c r="K6" s="122"/>
      <c r="L6" s="122"/>
      <c r="M6" s="122"/>
      <c r="N6" s="122"/>
      <c r="O6" s="122"/>
      <c r="P6" s="120"/>
      <c r="Q6" s="120" t="s">
        <v>156</v>
      </c>
      <c r="R6" s="121"/>
      <c r="S6" s="121"/>
      <c r="T6" s="119"/>
      <c r="U6" s="119"/>
      <c r="V6" s="124" t="s">
        <v>152</v>
      </c>
      <c r="W6" s="125"/>
      <c r="X6" s="124" t="s">
        <v>153</v>
      </c>
      <c r="Y6" s="119"/>
      <c r="Z6" s="119"/>
      <c r="AA6" s="119"/>
      <c r="AB6" s="124" t="s">
        <v>154</v>
      </c>
      <c r="AC6" s="119"/>
      <c r="AD6" s="124" t="s">
        <v>155</v>
      </c>
      <c r="AE6" s="119"/>
      <c r="AF6" s="125"/>
      <c r="AG6" s="119"/>
      <c r="AH6" s="119"/>
      <c r="AI6" s="119"/>
      <c r="AJ6" s="119"/>
    </row>
    <row r="7" spans="1:36" ht="38.25" customHeight="1" thickBot="1" x14ac:dyDescent="0.45">
      <c r="E7" s="119"/>
      <c r="F7" s="440" t="s">
        <v>122</v>
      </c>
      <c r="G7" s="441"/>
      <c r="H7" s="119"/>
      <c r="I7" s="127" t="s">
        <v>40</v>
      </c>
      <c r="J7" s="209">
        <v>1001</v>
      </c>
      <c r="K7" s="126" t="s">
        <v>226</v>
      </c>
      <c r="L7" s="209">
        <v>1913</v>
      </c>
      <c r="M7" s="442" t="s">
        <v>157</v>
      </c>
      <c r="N7" s="443"/>
      <c r="O7" s="145"/>
      <c r="P7" s="144"/>
      <c r="Q7" s="313">
        <f>J7*L7/1000000</f>
        <v>1.9149130000000001</v>
      </c>
      <c r="R7" s="118" t="s">
        <v>149</v>
      </c>
      <c r="S7" s="143" t="str">
        <f>IF(Q7&gt;=2.8,"大",IF(Q7&gt;=1.6,"中",IF(Q7&gt;=0.2,"小",IF(Q7&gt;0,"極小","-"))))</f>
        <v>中</v>
      </c>
      <c r="T7" s="119"/>
      <c r="U7" s="119"/>
      <c r="V7" s="208">
        <v>100</v>
      </c>
      <c r="W7" s="207" t="s">
        <v>147</v>
      </c>
      <c r="X7" s="209"/>
      <c r="Y7" s="207" t="s">
        <v>148</v>
      </c>
      <c r="Z7" s="207"/>
      <c r="AA7" s="119"/>
      <c r="AB7" s="209"/>
      <c r="AC7" s="207" t="s">
        <v>148</v>
      </c>
      <c r="AD7" s="444"/>
      <c r="AE7" s="445"/>
      <c r="AF7" s="207" t="s">
        <v>148</v>
      </c>
      <c r="AG7" s="119"/>
      <c r="AH7" s="119"/>
      <c r="AI7" s="119"/>
      <c r="AJ7" s="119"/>
    </row>
    <row r="8" spans="1:36" ht="12" customHeight="1" x14ac:dyDescent="0.4"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5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1:36" ht="7.5" customHeight="1" x14ac:dyDescent="0.4">
      <c r="AB9" s="409" t="s">
        <v>274</v>
      </c>
      <c r="AH9" s="409" t="s">
        <v>134</v>
      </c>
    </row>
    <row r="10" spans="1:36" ht="7.5" customHeight="1" x14ac:dyDescent="0.4">
      <c r="AB10" s="409"/>
      <c r="AH10" s="409"/>
    </row>
    <row r="11" spans="1:36" ht="9.75" customHeight="1" thickBot="1" x14ac:dyDescent="0.45">
      <c r="AB11" s="410"/>
      <c r="AH11" s="410"/>
    </row>
    <row r="12" spans="1:36" ht="24" customHeight="1" x14ac:dyDescent="0.4">
      <c r="F12" s="411"/>
      <c r="G12" s="412"/>
      <c r="H12" s="412"/>
      <c r="I12" s="412"/>
      <c r="J12" s="412"/>
      <c r="K12" s="412"/>
      <c r="L12" s="415"/>
      <c r="M12" s="411" t="s">
        <v>101</v>
      </c>
      <c r="N12" s="412"/>
      <c r="O12" s="412"/>
      <c r="P12" s="415"/>
      <c r="Q12" s="417" t="s">
        <v>160</v>
      </c>
      <c r="R12" s="418"/>
      <c r="S12" s="421" t="s">
        <v>102</v>
      </c>
      <c r="T12" s="422"/>
      <c r="U12" s="423"/>
      <c r="V12" s="427" t="s">
        <v>96</v>
      </c>
      <c r="W12" s="428"/>
      <c r="X12" s="435" t="s">
        <v>95</v>
      </c>
      <c r="Y12" s="436"/>
      <c r="Z12" s="436"/>
      <c r="AA12" s="436"/>
      <c r="AB12" s="323"/>
      <c r="AC12" s="130"/>
      <c r="AD12" s="429" t="s">
        <v>99</v>
      </c>
      <c r="AE12" s="430"/>
      <c r="AF12" s="431"/>
      <c r="AG12" s="432" t="s">
        <v>100</v>
      </c>
      <c r="AH12" s="432"/>
    </row>
    <row r="13" spans="1:36" ht="24" customHeight="1" x14ac:dyDescent="0.4">
      <c r="A13" s="3" t="s">
        <v>196</v>
      </c>
      <c r="B13" s="3" t="s">
        <v>195</v>
      </c>
      <c r="F13" s="413"/>
      <c r="G13" s="414"/>
      <c r="H13" s="414"/>
      <c r="I13" s="414"/>
      <c r="J13" s="414"/>
      <c r="K13" s="414"/>
      <c r="L13" s="416"/>
      <c r="M13" s="413"/>
      <c r="N13" s="414"/>
      <c r="O13" s="414"/>
      <c r="P13" s="416"/>
      <c r="Q13" s="419"/>
      <c r="R13" s="420"/>
      <c r="S13" s="424"/>
      <c r="T13" s="425"/>
      <c r="U13" s="426"/>
      <c r="V13" s="427"/>
      <c r="W13" s="428"/>
      <c r="X13" s="437"/>
      <c r="Y13" s="425"/>
      <c r="Z13" s="425"/>
      <c r="AA13" s="425"/>
      <c r="AB13" s="324" t="s">
        <v>273</v>
      </c>
      <c r="AC13" s="130"/>
      <c r="AD13" s="433" t="s">
        <v>97</v>
      </c>
      <c r="AE13" s="434"/>
      <c r="AF13" s="131" t="s">
        <v>96</v>
      </c>
      <c r="AG13" s="132" t="s">
        <v>98</v>
      </c>
      <c r="AH13" s="131" t="s">
        <v>96</v>
      </c>
    </row>
    <row r="14" spans="1:36" ht="28.5" customHeight="1" x14ac:dyDescent="0.4">
      <c r="A14" s="3" t="str">
        <f>IFERROR(IF(J7&gt;=AZ45,IF(J7&lt;=AZ46,AZ44,IF(J7&gt;=BA45,IF(J7&lt;=BA46,BA44,IF(J7&gt;=BB45,IF(J7&lt;=BB46,BB44,IF(J7&gt;=BC45,IF(J7&lt;=BC46,BC44,""),"")),"")),"")),""),"")</f>
        <v>WB</v>
      </c>
      <c r="B14" s="3" t="str">
        <f>IFERROR(IF(L7&gt;=AT49,IF(L7&lt;=AU49,AS49,IF(L7&gt;=AT50,IF(L7&lt;=AU50,AS50,IF(L7&gt;=AT51,IF(L7&lt;=AU51,AS51,IF(L7&gt;=AT52,IF(L7&lt;=AU52,AS52,IF(L7&gt;=AT53,IF(L7&lt;=AU53,AS53,IF(L7&gt;=AT54,IF(L7&lt;=AU54,AS54,""),"")),"")),"")),"")),"")),""),"")</f>
        <v>HE</v>
      </c>
      <c r="C14" s="3" t="s">
        <v>71</v>
      </c>
      <c r="F14" s="446" t="s">
        <v>83</v>
      </c>
      <c r="G14" s="447"/>
      <c r="H14" s="458" t="s">
        <v>103</v>
      </c>
      <c r="I14" s="459"/>
      <c r="J14" s="459"/>
      <c r="K14" s="459"/>
      <c r="L14" s="459"/>
      <c r="M14" s="666">
        <f>IFERROR(VLOOKUP($B$14,$AS$49:$BC$54,MATCH($A$14,$AS$44:$BC$44,0),0),"-")</f>
        <v>104000</v>
      </c>
      <c r="N14" s="667"/>
      <c r="O14" s="667"/>
      <c r="P14" s="668"/>
      <c r="Q14" s="666">
        <f>IFERROR(IF($V$7="","",ROUNDUP(M14*$V$7/100,-2)),"-")</f>
        <v>104000</v>
      </c>
      <c r="R14" s="668"/>
      <c r="S14" s="462">
        <f>IFERROR(IF(M14="-","-",IF(SUM(Q14,$X$7,$AB$7,$AD$7)=0,"",SUM(Q14,$X$7,$AB$7,$AD$7))),"-")</f>
        <v>104000</v>
      </c>
      <c r="T14" s="657"/>
      <c r="U14" s="658"/>
      <c r="V14" s="462">
        <f>IF(M14="-","-",MAX(AH14,AF14))</f>
        <v>0</v>
      </c>
      <c r="W14" s="669"/>
      <c r="X14" s="403">
        <f>IFERROR(IF((S14-V14)&lt;0,0,S14-V14),"-")</f>
        <v>104000</v>
      </c>
      <c r="Y14" s="404"/>
      <c r="Z14" s="404"/>
      <c r="AA14" s="651"/>
      <c r="AB14" s="325">
        <f>X14/M14</f>
        <v>1</v>
      </c>
      <c r="AC14" s="130"/>
      <c r="AD14" s="463" t="str">
        <f>IF(M14="-","-",VLOOKUP($C14,BD!$F$6:$H$9,2,0))</f>
        <v>対象外</v>
      </c>
      <c r="AE14" s="464"/>
      <c r="AF14" s="133" t="str">
        <f>IFERROR(VLOOKUP('2枚建(戸先錠)'!$S$7,BD!$G$23:$L$26,MATCH('2枚建(戸先錠)'!AD14,BD!$G$22:$L$22,0),0),"-")</f>
        <v>-</v>
      </c>
      <c r="AG14" s="134" t="str">
        <f>IF(M14="-","-",VLOOKUP($C14,BD!$F$6:$K$9,4,0))</f>
        <v>対象外</v>
      </c>
      <c r="AH14" s="135" t="str">
        <f>IFERROR(VLOOKUP('2枚建(戸先錠)'!$S$7,BD!$G$23:$L$26,MATCH('2枚建(戸先錠)'!AG14,BD!$G$22:$L$22,0),0),"-")</f>
        <v>-</v>
      </c>
    </row>
    <row r="15" spans="1:36" ht="28.5" customHeight="1" x14ac:dyDescent="0.4">
      <c r="A15" s="3" t="str">
        <f>IFERROR(IF(J7&gt;=AZ45,IF(J7&lt;=AZ46,AZ44,IF(J7&gt;=BA45,IF(J7&lt;=BA46,BA44,IF(J7&gt;=BB45,IF(J7&lt;=BB46,BB44,IF(J7&gt;=BC45,IF(J7&lt;=BC46,BC44,""),"")),"")),"")),""),"")</f>
        <v>WB</v>
      </c>
      <c r="B15" s="3" t="str">
        <f>IFERROR(IF(L7&gt;=AT55,IF(L7&lt;=AU55,AS55,IF(L7&gt;=AT56,IF(L7&lt;=AU56,AS56,IF(L7&gt;=AT57,IF(L7&lt;=AU57,AS57,IF(L7&gt;=AT58,IF(L7&lt;=AU58,AS58,IF(L7&gt;=AT59,IF(L7&lt;=AU59,AS59,IF(L7&gt;=AT60,IF(L7&lt;=AU60,AS60,""),"")),"")),"")),"")),"")),""),"")</f>
        <v>HE</v>
      </c>
      <c r="C15" s="3" t="s">
        <v>71</v>
      </c>
      <c r="F15" s="446"/>
      <c r="G15" s="447"/>
      <c r="H15" s="465" t="s">
        <v>88</v>
      </c>
      <c r="I15" s="466"/>
      <c r="J15" s="466"/>
      <c r="K15" s="466"/>
      <c r="L15" s="466"/>
      <c r="M15" s="467">
        <f>IFERROR(VLOOKUP($B$15,$AS$55:$BC$60,MATCH($A$15,$AS$44:$BC$44,0),0),"-")</f>
        <v>111000</v>
      </c>
      <c r="N15" s="467"/>
      <c r="O15" s="467"/>
      <c r="P15" s="467"/>
      <c r="Q15" s="467">
        <f t="shared" ref="Q15:Q27" si="0">IFERROR(IF($V$7="","",ROUNDUP(M15*$V$7/100,-2)),"-")</f>
        <v>111000</v>
      </c>
      <c r="R15" s="467"/>
      <c r="S15" s="469">
        <f>IFERROR(IF(M15="-","-",IF(SUM(Q15,$X$7,$AB$7,$AD$7)=0,"",SUM(Q15,$X$7,$AB$7,$AD$7))),"-")</f>
        <v>111000</v>
      </c>
      <c r="T15" s="662"/>
      <c r="U15" s="663"/>
      <c r="V15" s="468">
        <f t="shared" ref="V15:V26" si="1">IF(M15="-","-",MAX(AH15,AF15))</f>
        <v>0</v>
      </c>
      <c r="W15" s="469"/>
      <c r="X15" s="405">
        <f t="shared" ref="X15:X27" si="2">IFERROR(IF((S15-V15)&lt;0,0,S15-V15),"-")</f>
        <v>111000</v>
      </c>
      <c r="Y15" s="406"/>
      <c r="Z15" s="406"/>
      <c r="AA15" s="652"/>
      <c r="AB15" s="326">
        <f t="shared" ref="AB15:AB27" si="3">X15/M15</f>
        <v>1</v>
      </c>
      <c r="AC15" s="130"/>
      <c r="AD15" s="438" t="str">
        <f>IF(M15="-","-",VLOOKUP($C15,BD!$F$6:$H$9,2,0))</f>
        <v>対象外</v>
      </c>
      <c r="AE15" s="439"/>
      <c r="AF15" s="136" t="str">
        <f>IFERROR(VLOOKUP('2枚建(戸先錠)'!$S$7,BD!$G$23:$L$26,MATCH('2枚建(戸先錠)'!AD15,BD!$G$22:$L$22,0),0),"-")</f>
        <v>-</v>
      </c>
      <c r="AG15" s="137" t="str">
        <f>IF(M15="-","-",VLOOKUP($C15,BD!$F$6:$K$9,4,0))</f>
        <v>対象外</v>
      </c>
      <c r="AH15" s="136" t="str">
        <f>IFERROR(VLOOKUP('2枚建(戸先錠)'!$S$7,BD!$G$23:$L$26,MATCH('2枚建(戸先錠)'!AG15,BD!$G$22:$L$22,0),0),"-")</f>
        <v>-</v>
      </c>
    </row>
    <row r="16" spans="1:36" ht="28.5" customHeight="1" x14ac:dyDescent="0.4">
      <c r="A16" s="3" t="str">
        <f>IFERROR(IF(J7&gt;=AZ45,IF(J7&lt;=AZ46,AZ44,IF(J7&gt;=BA45,IF(J7&lt;=BA46,BA44,IF(J7&gt;=BB45,IF(J7&lt;=BB46,BB44,IF(J7&gt;=BC45,IF(J7&lt;=BC46,BC44,""),"")),"")),"")),""),"")</f>
        <v>WB</v>
      </c>
      <c r="B16" s="3" t="str">
        <f>IFERROR(IF(L7&gt;=AT61,IF(L7&lt;=AU61,AS61,IF(L7&gt;=AT62,IF(L7&lt;=AU62,AS62,IF(L7&gt;=AT63,IF(L7&lt;=AU63,AS63,IF(L7&gt;=AT64,IF(L7&lt;=AU64,AS64,IF(L7&gt;=AT65,IF(L7&lt;=AU65,AS65,IF(L7&gt;=AT66,IF(L7&lt;=AU66,AS66,""),"")),"")),"")),"")),"")),""),"")</f>
        <v>HE</v>
      </c>
      <c r="C16" s="3" t="s">
        <v>71</v>
      </c>
      <c r="F16" s="446"/>
      <c r="G16" s="447"/>
      <c r="H16" s="453" t="s">
        <v>89</v>
      </c>
      <c r="I16" s="454"/>
      <c r="J16" s="454"/>
      <c r="K16" s="454"/>
      <c r="L16" s="454"/>
      <c r="M16" s="455">
        <f>IFERROR(VLOOKUP($B$16,$AS$61:$BC$66,MATCH($A$16,$AS$44:$BC$44,0),0),"-")</f>
        <v>137800</v>
      </c>
      <c r="N16" s="455"/>
      <c r="O16" s="455"/>
      <c r="P16" s="455"/>
      <c r="Q16" s="455">
        <f t="shared" si="0"/>
        <v>137800</v>
      </c>
      <c r="R16" s="455"/>
      <c r="S16" s="457">
        <f>IFERROR(IF(M16="-","-",IF(SUM(Q16,$X$7,$AB$7,$AD$7)=0,"",SUM(Q16,$X$7,$AB$7,$AD$7))),"-")</f>
        <v>137800</v>
      </c>
      <c r="T16" s="659"/>
      <c r="U16" s="660"/>
      <c r="V16" s="456">
        <f t="shared" si="1"/>
        <v>0</v>
      </c>
      <c r="W16" s="457"/>
      <c r="X16" s="407">
        <f t="shared" si="2"/>
        <v>137800</v>
      </c>
      <c r="Y16" s="408"/>
      <c r="Z16" s="408"/>
      <c r="AA16" s="653"/>
      <c r="AB16" s="327">
        <f t="shared" si="3"/>
        <v>1</v>
      </c>
      <c r="AC16" s="130"/>
      <c r="AD16" s="433" t="str">
        <f>IF(M16="-","-",VLOOKUP($C16,BD!$F$6:$H$9,2,0))</f>
        <v>対象外</v>
      </c>
      <c r="AE16" s="434"/>
      <c r="AF16" s="138" t="str">
        <f>IFERROR(VLOOKUP('2枚建(戸先錠)'!$S$7,BD!$G$23:$L$26,MATCH('2枚建(戸先錠)'!AD16,BD!$G$22:$L$22,0),0),"-")</f>
        <v>-</v>
      </c>
      <c r="AG16" s="132" t="str">
        <f>IF(M16="-","-",VLOOKUP($C16,BD!$F$6:$K$9,4,0))</f>
        <v>対象外</v>
      </c>
      <c r="AH16" s="139" t="str">
        <f>IFERROR(VLOOKUP('2枚建(戸先錠)'!$S$7,BD!$G$23:$L$26,MATCH('2枚建(戸先錠)'!AG16,BD!$G$22:$L$22,0),0),"-")</f>
        <v>-</v>
      </c>
    </row>
    <row r="17" spans="1:34" ht="28.5" customHeight="1" x14ac:dyDescent="0.4">
      <c r="A17" s="3" t="str">
        <f>IFERROR(IF(J7&gt;=AZ45,IF(J7&lt;=AZ46,AZ44,IF(J7&gt;=BA45,IF(J7&lt;=BA46,BA44,IF(J7&gt;=BB45,IF(J7&lt;=BB46,BB44,IF(J7&gt;=BC45,IF(J7&lt;=BC46,BC44,""),"")),"")),"")),""),"")</f>
        <v>WB</v>
      </c>
      <c r="B17" s="3" t="str">
        <f>IFERROR(IF(L7&gt;=AT67,IF(L7&lt;=AU67,AS67,IF(L7&gt;=AT68,IF(L7&lt;=AU68,AS68,IF(L7&gt;=AT69,IF(L7&lt;=AU69,AS69,IF(L7&gt;=AT70,IF(L7&lt;=AU70,AS70,IF(L7&gt;=AT71,IF(L7&lt;=AU71,AS71,IF(L7&gt;=AT72,IF(L7&lt;=AU72,AS72,""),"")),"")),"")),"")),"")),""),"")</f>
        <v>HE</v>
      </c>
      <c r="C17" s="3" t="s">
        <v>71</v>
      </c>
      <c r="F17" s="446" t="s">
        <v>84</v>
      </c>
      <c r="G17" s="447"/>
      <c r="H17" s="448" t="s">
        <v>90</v>
      </c>
      <c r="I17" s="446"/>
      <c r="J17" s="446"/>
      <c r="K17" s="446"/>
      <c r="L17" s="446"/>
      <c r="M17" s="449">
        <f>IFERROR(VLOOKUP($B$17,$AS$67:$BC$72,MATCH($A$17,$AS$44:$BC$44,0),0),"-")</f>
        <v>179100</v>
      </c>
      <c r="N17" s="449"/>
      <c r="O17" s="449"/>
      <c r="P17" s="449"/>
      <c r="Q17" s="449">
        <f t="shared" si="0"/>
        <v>179100</v>
      </c>
      <c r="R17" s="449"/>
      <c r="S17" s="451">
        <f t="shared" ref="S17:S27" si="4">IFERROR(IF(M17="-","-",IF(SUM(Q17,$X$7,$AB$7,$AD$7)=0,"",SUM(Q17,$X$7,$AB$7,$AD$7))),"-")</f>
        <v>179100</v>
      </c>
      <c r="T17" s="664"/>
      <c r="U17" s="665"/>
      <c r="V17" s="450">
        <f t="shared" si="1"/>
        <v>0</v>
      </c>
      <c r="W17" s="451"/>
      <c r="X17" s="401">
        <f t="shared" si="2"/>
        <v>179100</v>
      </c>
      <c r="Y17" s="402"/>
      <c r="Z17" s="402"/>
      <c r="AA17" s="650"/>
      <c r="AB17" s="328">
        <f t="shared" si="3"/>
        <v>1</v>
      </c>
      <c r="AC17" s="130"/>
      <c r="AD17" s="447" t="str">
        <f>IF(M17="-","-",VLOOKUP($C17,BD!$F$6:$H$9,2,0))</f>
        <v>対象外</v>
      </c>
      <c r="AE17" s="452"/>
      <c r="AF17" s="140" t="str">
        <f>IFERROR(VLOOKUP('2枚建(戸先錠)'!$S$7,BD!$G$23:$L$26,MATCH('2枚建(戸先錠)'!AD17,BD!$G$22:$L$22,0),0),"-")</f>
        <v>-</v>
      </c>
      <c r="AG17" s="134" t="str">
        <f>IF(M17="-","-",VLOOKUP($C17,BD!$F$6:$K$9,4,0))</f>
        <v>対象外</v>
      </c>
      <c r="AH17" s="135" t="str">
        <f>IFERROR(VLOOKUP('2枚建(戸先錠)'!$S$7,BD!$G$23:$L$26,MATCH('2枚建(戸先錠)'!AG17,BD!$G$22:$L$22,0),0),"-")</f>
        <v>-</v>
      </c>
    </row>
    <row r="18" spans="1:34" ht="28.5" customHeight="1" x14ac:dyDescent="0.4">
      <c r="A18" s="3" t="str">
        <f>IFERROR(IF(J7&gt;=BK45,IF(J7&lt;=BK46,BK44,IF(J7&gt;=BL45,IF(J7&lt;=BL46,BL44,IF(J7&gt;=BM45,IF(J7&lt;=BM46,BM44,IF(J7&gt;=BN45,IF(J7&lt;=BN46,BN44,""),"")),"")),"")),""),"")</f>
        <v>WB</v>
      </c>
      <c r="B18" s="3" t="str">
        <f>IFERROR(IF(L7&gt;=BE49,IF(L7&lt;=BF49,BD49,IF(L7&gt;=BE50,IF(L7&lt;=BF50,BD50,IF(L7&gt;=BE51,IF(L7&lt;=BF51,BD51,IF(L7&gt;=BE52,IF(L7&lt;=BF52,BD52,IF(L7&gt;=BE53,IF(L7&lt;=BF53,BD53,IF(L7&gt;=BE54,IF(L7&lt;=BF54,BD54,""),"")),"")),"")),"")),"")),""),"")</f>
        <v>HE</v>
      </c>
      <c r="C18" s="3" t="s">
        <v>70</v>
      </c>
      <c r="F18" s="446" t="s">
        <v>85</v>
      </c>
      <c r="G18" s="447"/>
      <c r="H18" s="458" t="s">
        <v>104</v>
      </c>
      <c r="I18" s="459"/>
      <c r="J18" s="459"/>
      <c r="K18" s="459"/>
      <c r="L18" s="459"/>
      <c r="M18" s="460">
        <f>IFERROR(VLOOKUP($B$18,$BD$49:$BN$54,MATCH($A$18,$BD$44:$BN$44,0),0),"-")</f>
        <v>140200</v>
      </c>
      <c r="N18" s="460"/>
      <c r="O18" s="460"/>
      <c r="P18" s="460"/>
      <c r="Q18" s="460">
        <f t="shared" si="0"/>
        <v>140200</v>
      </c>
      <c r="R18" s="460"/>
      <c r="S18" s="462">
        <f t="shared" si="4"/>
        <v>140200</v>
      </c>
      <c r="T18" s="657"/>
      <c r="U18" s="658"/>
      <c r="V18" s="461">
        <f t="shared" si="1"/>
        <v>18000</v>
      </c>
      <c r="W18" s="462"/>
      <c r="X18" s="403">
        <f t="shared" si="2"/>
        <v>122200</v>
      </c>
      <c r="Y18" s="404"/>
      <c r="Z18" s="404"/>
      <c r="AA18" s="651"/>
      <c r="AB18" s="325">
        <f t="shared" si="3"/>
        <v>0.87161198288159769</v>
      </c>
      <c r="AC18" s="130"/>
      <c r="AD18" s="463" t="str">
        <f>IF(M18="-","-",VLOOKUP($C18,BD!$F$6:$H$9,2,0))</f>
        <v>対象外</v>
      </c>
      <c r="AE18" s="464"/>
      <c r="AF18" s="135" t="str">
        <f>IFERROR(VLOOKUP('2枚建(戸先錠)'!$S$7,BD!$G$23:$L$26,MATCH('2枚建(戸先錠)'!AD18,BD!$G$22:$L$22,0),0),"-")</f>
        <v>-</v>
      </c>
      <c r="AG18" s="134" t="str">
        <f>IF(M18="-","-",VLOOKUP($C18,BD!$F$6:$K$9,4,0))</f>
        <v>省エネ基準</v>
      </c>
      <c r="AH18" s="135">
        <f>IFERROR(VLOOKUP('2枚建(戸先錠)'!$S$7,BD!$G$23:$L$26,MATCH('2枚建(戸先錠)'!AG18,BD!$G$22:$L$22,0),0),"-")</f>
        <v>18000</v>
      </c>
    </row>
    <row r="19" spans="1:34" ht="28.5" customHeight="1" x14ac:dyDescent="0.4">
      <c r="A19" s="3" t="str">
        <f>IFERROR(IF(J7&gt;=BK45,IF(J7&lt;=BK46,BK44,IF(J7&gt;=BL45,IF(J7&lt;=BL46,BL44,IF(J7&gt;=BM45,IF(J7&lt;=BM46,BM44,IF(J7&gt;=BN45,IF(J7&lt;=BN46,BN44,""),"")),"")),"")),""),"")</f>
        <v>WB</v>
      </c>
      <c r="B19" s="3" t="str">
        <f>IFERROR(IF(L7&gt;=BE55,IF(L7&lt;=BF55,BD55,IF(L7&gt;=BE56,IF(L7&lt;=BF56,BD56,IF(L7&gt;=BE57,IF(L7&lt;=BF57,BD57,IF(L7&gt;=BE58,IF(L7&lt;=BF58,BD58,IF(L7&gt;=BE59,IF(L7&lt;=BF59,BD59,IF(L7&gt;=BE60,IF(L7&lt;=BF60,BD60,""),"")),"")),"")),"")),"")),""),"")</f>
        <v>HE</v>
      </c>
      <c r="C19" s="3" t="s">
        <v>70</v>
      </c>
      <c r="F19" s="446"/>
      <c r="G19" s="447"/>
      <c r="H19" s="465" t="s">
        <v>91</v>
      </c>
      <c r="I19" s="466"/>
      <c r="J19" s="466"/>
      <c r="K19" s="466"/>
      <c r="L19" s="466"/>
      <c r="M19" s="467">
        <f>IFERROR(VLOOKUP($B$19,$BD$55:$BN$60,MATCH($A$19,$BD$44:$BN$44,0),0),"-")</f>
        <v>178300</v>
      </c>
      <c r="N19" s="467"/>
      <c r="O19" s="467"/>
      <c r="P19" s="467"/>
      <c r="Q19" s="467">
        <f t="shared" si="0"/>
        <v>178300</v>
      </c>
      <c r="R19" s="467"/>
      <c r="S19" s="469">
        <f t="shared" si="4"/>
        <v>178300</v>
      </c>
      <c r="T19" s="662"/>
      <c r="U19" s="663"/>
      <c r="V19" s="468">
        <f t="shared" si="1"/>
        <v>18000</v>
      </c>
      <c r="W19" s="469"/>
      <c r="X19" s="405">
        <f t="shared" si="2"/>
        <v>160300</v>
      </c>
      <c r="Y19" s="406"/>
      <c r="Z19" s="406"/>
      <c r="AA19" s="652"/>
      <c r="AB19" s="326">
        <f t="shared" si="3"/>
        <v>0.8990465507571509</v>
      </c>
      <c r="AC19" s="130"/>
      <c r="AD19" s="438" t="str">
        <f>IF(M19="-","-",VLOOKUP($C19,BD!$F$6:$H$9,2,0))</f>
        <v>対象外</v>
      </c>
      <c r="AE19" s="439"/>
      <c r="AF19" s="136" t="str">
        <f>IFERROR(VLOOKUP('2枚建(戸先錠)'!$S$7,BD!$G$23:$L$26,MATCH('2枚建(戸先錠)'!AD19,BD!$G$22:$L$22,0),0),"-")</f>
        <v>-</v>
      </c>
      <c r="AG19" s="137" t="str">
        <f>IF(M19="-","-",VLOOKUP($C19,BD!$F$6:$K$9,4,0))</f>
        <v>省エネ基準</v>
      </c>
      <c r="AH19" s="136">
        <f>IFERROR(VLOOKUP('2枚建(戸先錠)'!$S$7,BD!$G$23:$L$26,MATCH('2枚建(戸先錠)'!AG19,BD!$G$22:$L$22,0),0),"-")</f>
        <v>18000</v>
      </c>
    </row>
    <row r="20" spans="1:34" ht="28.5" customHeight="1" x14ac:dyDescent="0.4">
      <c r="A20" s="3" t="str">
        <f>IFERROR(IF(J7&gt;=BK45,IF(J7&lt;=BK46,BK44,IF(J7&gt;=BL45,IF(J7&lt;=BL46,BL44,IF(J7&gt;=BM45,IF(J7&lt;=BM46,BM44,IF(J7&gt;=BN45,IF(J7&lt;=BN46,BN44,""),"")),"")),"")),""),"")</f>
        <v>WB</v>
      </c>
      <c r="B20" s="3" t="str">
        <f>IFERROR(IF(L7&gt;=BE61,IF(L7&lt;=BF61,BD61,IF(L7&gt;=BE62,IF(L7&lt;=BF62,BD62,IF(L7&gt;=BE63,IF(L7&lt;=BF63,BD63,IF(L7&gt;=BE64,IF(L7&lt;=BF64,BD64,IF(L7&gt;=BE65,IF(L7&lt;=BF65,BD65,IF(L7&gt;=BE66,IF(L7&lt;=BF66,BD66,""),"")),"")),"")),"")),"")),""),"")</f>
        <v>HE</v>
      </c>
      <c r="C20" s="3" t="s">
        <v>70</v>
      </c>
      <c r="F20" s="446"/>
      <c r="G20" s="447"/>
      <c r="H20" s="465" t="s">
        <v>92</v>
      </c>
      <c r="I20" s="466"/>
      <c r="J20" s="466"/>
      <c r="K20" s="466"/>
      <c r="L20" s="466"/>
      <c r="M20" s="467">
        <f>IFERROR(VLOOKUP($B$20,$BD$61:$BN$66,MATCH($A$20,$BD$44:$BN$44,0),0),"-")</f>
        <v>174000</v>
      </c>
      <c r="N20" s="467"/>
      <c r="O20" s="467"/>
      <c r="P20" s="467"/>
      <c r="Q20" s="467">
        <f t="shared" si="0"/>
        <v>174000</v>
      </c>
      <c r="R20" s="467"/>
      <c r="S20" s="469">
        <f t="shared" si="4"/>
        <v>174000</v>
      </c>
      <c r="T20" s="662"/>
      <c r="U20" s="663"/>
      <c r="V20" s="468">
        <f t="shared" si="1"/>
        <v>18000</v>
      </c>
      <c r="W20" s="469"/>
      <c r="X20" s="405">
        <f t="shared" si="2"/>
        <v>156000</v>
      </c>
      <c r="Y20" s="406"/>
      <c r="Z20" s="406"/>
      <c r="AA20" s="652"/>
      <c r="AB20" s="326">
        <f t="shared" si="3"/>
        <v>0.89655172413793105</v>
      </c>
      <c r="AC20" s="130"/>
      <c r="AD20" s="438" t="str">
        <f>IF(M20="-","-",VLOOKUP($C20,BD!$F$6:$H$9,2,0))</f>
        <v>対象外</v>
      </c>
      <c r="AE20" s="439"/>
      <c r="AF20" s="136" t="str">
        <f>IFERROR(VLOOKUP('2枚建(戸先錠)'!$S$7,BD!$G$23:$L$26,MATCH('2枚建(戸先錠)'!AD20,BD!$G$22:$L$22,0),0),"-")</f>
        <v>-</v>
      </c>
      <c r="AG20" s="137" t="str">
        <f>IF(M20="-","-",VLOOKUP($C20,BD!$F$6:$K$9,4,0))</f>
        <v>省エネ基準</v>
      </c>
      <c r="AH20" s="136">
        <f>IFERROR(VLOOKUP('2枚建(戸先錠)'!$S$7,BD!$G$23:$L$26,MATCH('2枚建(戸先錠)'!AG20,BD!$G$22:$L$22,0),0),"-")</f>
        <v>18000</v>
      </c>
    </row>
    <row r="21" spans="1:34" ht="28.5" customHeight="1" x14ac:dyDescent="0.4">
      <c r="A21" s="3" t="str">
        <f>IFERROR(IF(J7&gt;=BK45,IF(J7&lt;=BK46,BK44,IF(J7&gt;=BL45,IF(J7&lt;=BL46,BL44,IF(J7&gt;=BM45,IF(J7&lt;=BM46,BM44,IF(J7&gt;=BN45,IF(J7&lt;=BN46,BN44,""),"")),"")),"")),""),"")</f>
        <v>WB</v>
      </c>
      <c r="B21" s="3" t="str">
        <f>IFERROR(IF(L7&gt;=BE67,IF(L7&lt;=BF67,BD67,IF(L7&gt;=BE68,IF(L7&lt;=BF68,BD68,IF(L7&gt;=BE69,IF(L7&lt;=BF69,BD69,IF(L7&gt;=BE70,IF(L7&lt;=BF70,BD70,IF(L7&gt;=BE71,IF(L7&lt;=BF71,BD71,IF(L7&gt;=BE72,IF(L7&lt;=BF72,BD72,""),"")),"")),"")),"")),"")),""),"")</f>
        <v>HE</v>
      </c>
      <c r="C21" s="3" t="s">
        <v>70</v>
      </c>
      <c r="F21" s="446"/>
      <c r="G21" s="447"/>
      <c r="H21" s="453" t="s">
        <v>93</v>
      </c>
      <c r="I21" s="454"/>
      <c r="J21" s="454"/>
      <c r="K21" s="454"/>
      <c r="L21" s="454"/>
      <c r="M21" s="455">
        <f>IFERROR(VLOOKUP($B$21,$BD$67:$BN$71,MATCH($A$21,$BD$44:$BN$44,0),0),"-")</f>
        <v>237700</v>
      </c>
      <c r="N21" s="455"/>
      <c r="O21" s="455"/>
      <c r="P21" s="455"/>
      <c r="Q21" s="455">
        <f t="shared" si="0"/>
        <v>237700</v>
      </c>
      <c r="R21" s="455"/>
      <c r="S21" s="457">
        <f t="shared" si="4"/>
        <v>237700</v>
      </c>
      <c r="T21" s="659"/>
      <c r="U21" s="660"/>
      <c r="V21" s="456">
        <f t="shared" si="1"/>
        <v>18000</v>
      </c>
      <c r="W21" s="457"/>
      <c r="X21" s="407">
        <f t="shared" si="2"/>
        <v>219700</v>
      </c>
      <c r="Y21" s="408"/>
      <c r="Z21" s="408"/>
      <c r="AA21" s="653"/>
      <c r="AB21" s="327">
        <f t="shared" si="3"/>
        <v>0.92427429533024819</v>
      </c>
      <c r="AC21" s="130"/>
      <c r="AD21" s="433" t="str">
        <f>IF(M21="-","-",VLOOKUP($C21,BD!$F$6:$H$9,2,0))</f>
        <v>対象外</v>
      </c>
      <c r="AE21" s="434"/>
      <c r="AF21" s="139" t="str">
        <f>IFERROR(VLOOKUP('2枚建(戸先錠)'!$S$7,BD!$G$23:$L$26,MATCH('2枚建(戸先錠)'!AD21,BD!$G$22:$L$22,0),0),"-")</f>
        <v>-</v>
      </c>
      <c r="AG21" s="132" t="str">
        <f>IF(M21="-","-",VLOOKUP($C21,BD!$F$6:$K$9,4,0))</f>
        <v>省エネ基準</v>
      </c>
      <c r="AH21" s="139">
        <f>IFERROR(VLOOKUP('2枚建(戸先錠)'!$S$7,BD!$G$23:$L$26,MATCH('2枚建(戸先錠)'!AG21,BD!$G$22:$L$22,0),0),"-")</f>
        <v>18000</v>
      </c>
    </row>
    <row r="22" spans="1:34" ht="28.5" customHeight="1" x14ac:dyDescent="0.4">
      <c r="A22" s="3" t="str">
        <f>IFERROR(IF(J7&gt;=BV45,IF(J7&lt;=BV46,BV44,IF(J7&gt;=BW45,IF(J7&lt;=BW46,BW44,IF(J7&gt;=BX45,IF(J7&lt;=BX46,BX44,IF(J7&gt;=BY45,IF(J7&lt;=BY46,BY44,""),"")),"")),"")),""),"")</f>
        <v>WB</v>
      </c>
      <c r="B22" s="3" t="str">
        <f>IFERROR(IF(L7&gt;=BP49,IF(L7&lt;=BQ49,BO49,IF(L7&gt;=BP50,IF(L7&lt;=BQ50,BO50,IF(L7&gt;=BP51,IF(L7&lt;=BQ51,BO51,IF(L7&gt;=BP52,IF(L7&lt;=BQ52,BO52,IF(L7&gt;=BP53,IF(L7&lt;=BQ53,BO53,IF(L7&gt;=BP54,IF(L7&lt;=BQ54,BO54,""),"")),"")),"")),"")),"")),""),"")</f>
        <v>HE</v>
      </c>
      <c r="C22" s="3" t="s">
        <v>69</v>
      </c>
      <c r="F22" s="446" t="s">
        <v>86</v>
      </c>
      <c r="G22" s="447"/>
      <c r="H22" s="458" t="s">
        <v>104</v>
      </c>
      <c r="I22" s="459"/>
      <c r="J22" s="459"/>
      <c r="K22" s="459"/>
      <c r="L22" s="459"/>
      <c r="M22" s="460">
        <f>IFERROR(VLOOKUP($B$22,$BO$49:$BY$54,MATCH($A$22,$BO$44:$BY$44,0),0),"-")</f>
        <v>168900</v>
      </c>
      <c r="N22" s="460"/>
      <c r="O22" s="460"/>
      <c r="P22" s="460"/>
      <c r="Q22" s="460">
        <f t="shared" si="0"/>
        <v>168900</v>
      </c>
      <c r="R22" s="460"/>
      <c r="S22" s="462">
        <f t="shared" si="4"/>
        <v>168900</v>
      </c>
      <c r="T22" s="657"/>
      <c r="U22" s="658"/>
      <c r="V22" s="461">
        <f t="shared" si="1"/>
        <v>47000</v>
      </c>
      <c r="W22" s="462"/>
      <c r="X22" s="403">
        <f t="shared" si="2"/>
        <v>121900</v>
      </c>
      <c r="Y22" s="404"/>
      <c r="Z22" s="404"/>
      <c r="AA22" s="651"/>
      <c r="AB22" s="325">
        <f t="shared" si="3"/>
        <v>0.72172883362936646</v>
      </c>
      <c r="AC22" s="130"/>
      <c r="AD22" s="463" t="str">
        <f>IF(M22="-","-",VLOOKUP($C22,BD!$F$6:$H$9,2,0))</f>
        <v>Aグレード</v>
      </c>
      <c r="AE22" s="464"/>
      <c r="AF22" s="135">
        <f>IFERROR(VLOOKUP('2枚建(戸先錠)'!$S$7,BD!$G$23:$L$26,MATCH('2枚建(戸先錠)'!AD22,BD!$G$22:$L$22,0),0),"-")</f>
        <v>47000</v>
      </c>
      <c r="AG22" s="134" t="str">
        <f>IF(M22="-","-",VLOOKUP($C22,BD!$F$6:$K$9,4,0))</f>
        <v>ZEH</v>
      </c>
      <c r="AH22" s="135">
        <f>IFERROR(VLOOKUP('2枚建(戸先錠)'!$S$7,BD!$G$23:$L$26,MATCH('2枚建(戸先錠)'!AG22,BD!$G$22:$L$22,0),0),"-")</f>
        <v>24000</v>
      </c>
    </row>
    <row r="23" spans="1:34" ht="28.5" customHeight="1" x14ac:dyDescent="0.4">
      <c r="A23" s="3" t="str">
        <f>IFERROR(IF(J7&gt;=BV45,IF(J7&lt;=BV46,BV44,IF(J7&gt;=BW45,IF(J7&lt;=BW46,BW44,IF(J7&gt;=BX45,IF(J7&lt;=BX46,BX44,IF(J7&gt;=BY45,IF(J7&lt;=BY46,BY44,""),"")),"")),"")),""),"")</f>
        <v>WB</v>
      </c>
      <c r="B23" s="3" t="str">
        <f>IFERROR(IF(L7&gt;=BP55,IF(L7&lt;=BQ55,BO55,IF(L7&gt;=BP56,IF(L7&lt;=BQ56,BO56,IF(L7&gt;=BP57,IF(L7&lt;=BQ57,BO57,IF(L7&gt;=BP58,IF(L7&lt;=BQ58,BO58,IF(L7&gt;=BP59,IF(L7&lt;=BQ59,BO59,IF(L7&gt;=BP60,IF(L7&lt;=BQ60,BO60,""),"")),"")),"")),"")),"")),""),"")</f>
        <v>HE</v>
      </c>
      <c r="C23" s="3" t="s">
        <v>69</v>
      </c>
      <c r="F23" s="446"/>
      <c r="G23" s="447"/>
      <c r="H23" s="465" t="s">
        <v>91</v>
      </c>
      <c r="I23" s="466"/>
      <c r="J23" s="466"/>
      <c r="K23" s="466"/>
      <c r="L23" s="466"/>
      <c r="M23" s="467">
        <f>IFERROR(VLOOKUP($B$23,$BO$55:$BY$60,MATCH($A$23,$BO$44:$BY$44,0),0),"-")</f>
        <v>190800</v>
      </c>
      <c r="N23" s="467"/>
      <c r="O23" s="467"/>
      <c r="P23" s="467"/>
      <c r="Q23" s="467">
        <f t="shared" si="0"/>
        <v>190800</v>
      </c>
      <c r="R23" s="467"/>
      <c r="S23" s="469">
        <f t="shared" si="4"/>
        <v>190800</v>
      </c>
      <c r="T23" s="662"/>
      <c r="U23" s="663"/>
      <c r="V23" s="468">
        <f t="shared" si="1"/>
        <v>47000</v>
      </c>
      <c r="W23" s="469"/>
      <c r="X23" s="405">
        <f t="shared" si="2"/>
        <v>143800</v>
      </c>
      <c r="Y23" s="406"/>
      <c r="Z23" s="406"/>
      <c r="AA23" s="652"/>
      <c r="AB23" s="326">
        <f t="shared" si="3"/>
        <v>0.75366876310272535</v>
      </c>
      <c r="AC23" s="130"/>
      <c r="AD23" s="438" t="str">
        <f>IF(M23="-","-",VLOOKUP($C23,BD!$F$6:$H$9,2,0))</f>
        <v>Aグレード</v>
      </c>
      <c r="AE23" s="439"/>
      <c r="AF23" s="136">
        <f>IFERROR(VLOOKUP('2枚建(戸先錠)'!$S$7,BD!$G$23:$L$26,MATCH('2枚建(戸先錠)'!AD23,BD!$G$22:$L$22,0),0),"-")</f>
        <v>47000</v>
      </c>
      <c r="AG23" s="137" t="str">
        <f>IF(M23="-","-",VLOOKUP($C23,BD!$F$6:$K$9,4,0))</f>
        <v>ZEH</v>
      </c>
      <c r="AH23" s="136">
        <f>IFERROR(VLOOKUP('2枚建(戸先錠)'!$S$7,BD!$G$23:$L$26,MATCH('2枚建(戸先錠)'!AG23,BD!$G$22:$L$22,0),0),"-")</f>
        <v>24000</v>
      </c>
    </row>
    <row r="24" spans="1:34" ht="28.5" customHeight="1" x14ac:dyDescent="0.4">
      <c r="A24" s="3" t="str">
        <f>IFERROR(IF(J7&gt;=BV45,IF(J7&lt;=BV46,BV44,IF(J7&gt;=BW45,IF(J7&lt;=BW46,BW44,IF(J7&gt;=BX45,IF(J7&lt;=BX46,BX44,IF(J7&gt;=BY45,IF(J7&lt;=BY46,BY44,""),"")),"")),"")),""),"")</f>
        <v>WB</v>
      </c>
      <c r="B24" s="3" t="str">
        <f>IFERROR(IF(L7&gt;=BP61,IF(L7&lt;=BQ61,BO61,IF(L7&gt;=BP62,IF(L7&lt;=BQ62,BO62,IF(L7&gt;=BP63,IF(L7&lt;=BQ63,BO63,IF(L7&gt;=BP64,IF(L7&lt;=BQ64,BO64,IF(L7&gt;=BP65,IF(L7&lt;=BQ65,BO65,IF(L7&gt;=BP66,IF(L7&lt;=BQ66,BO66,""),"")),"")),"")),"")),"")),""),"")</f>
        <v>HE</v>
      </c>
      <c r="C24" s="3" t="s">
        <v>69</v>
      </c>
      <c r="F24" s="446"/>
      <c r="G24" s="447"/>
      <c r="H24" s="465" t="s">
        <v>92</v>
      </c>
      <c r="I24" s="466"/>
      <c r="J24" s="466"/>
      <c r="K24" s="466"/>
      <c r="L24" s="466"/>
      <c r="M24" s="467">
        <f>IFERROR(VLOOKUP($B$24,$BO$61:$BY$66,MATCH($A$24,$BO$44:$BY$44,0),0),"-")</f>
        <v>191100</v>
      </c>
      <c r="N24" s="467"/>
      <c r="O24" s="467"/>
      <c r="P24" s="467"/>
      <c r="Q24" s="467">
        <f t="shared" si="0"/>
        <v>191100</v>
      </c>
      <c r="R24" s="467"/>
      <c r="S24" s="469">
        <f t="shared" si="4"/>
        <v>191100</v>
      </c>
      <c r="T24" s="662"/>
      <c r="U24" s="663"/>
      <c r="V24" s="468">
        <f t="shared" si="1"/>
        <v>47000</v>
      </c>
      <c r="W24" s="469"/>
      <c r="X24" s="405">
        <f t="shared" si="2"/>
        <v>144100</v>
      </c>
      <c r="Y24" s="406"/>
      <c r="Z24" s="406"/>
      <c r="AA24" s="652"/>
      <c r="AB24" s="326">
        <f t="shared" si="3"/>
        <v>0.75405546834118264</v>
      </c>
      <c r="AC24" s="130"/>
      <c r="AD24" s="438" t="str">
        <f>IF(M24="-","-",VLOOKUP($C24,BD!$F$6:$H$9,2,0))</f>
        <v>Aグレード</v>
      </c>
      <c r="AE24" s="439"/>
      <c r="AF24" s="136">
        <f>IFERROR(VLOOKUP('2枚建(戸先錠)'!$S$7,BD!$G$23:$L$26,MATCH('2枚建(戸先錠)'!AD24,BD!$G$22:$L$22,0),0),"-")</f>
        <v>47000</v>
      </c>
      <c r="AG24" s="137" t="str">
        <f>IF(M24="-","-",VLOOKUP($C24,BD!$F$6:$K$9,4,0))</f>
        <v>ZEH</v>
      </c>
      <c r="AH24" s="136">
        <f>IFERROR(VLOOKUP('2枚建(戸先錠)'!$S$7,BD!$G$23:$L$26,MATCH('2枚建(戸先錠)'!AG24,BD!$G$22:$L$22,0),0),"-")</f>
        <v>24000</v>
      </c>
    </row>
    <row r="25" spans="1:34" ht="28.5" customHeight="1" x14ac:dyDescent="0.4">
      <c r="A25" s="3" t="str">
        <f>IFERROR(IF(J7&gt;=BV45,IF(J7&lt;=BV46,BV44,IF(J7&gt;=BW45,IF(J7&lt;=BW46,BW44,IF(J7&gt;=BX45,IF(J7&lt;=BX46,BX44,IF(J7&gt;=BY45,IF(J7&lt;=BY46,BY44,""),"")),"")),"")),""),"")</f>
        <v>WB</v>
      </c>
      <c r="B25" s="3" t="str">
        <f>IFERROR(IF(L7&gt;=BP67,IF(L7&lt;=BQ67,BO67,IF(L7&gt;=BP68,IF(L7&lt;=BQ68,BO68,IF(L7&gt;=BP69,IF(L7&lt;=BQ69,BO69,IF(L7&gt;=BP70,IF(L7&lt;=BQ70,BO70,IF(L7&gt;=BP71,IF(L7&lt;=BQ71,BO71,""),"")),"")),"")),"")),""),"")</f>
        <v>HE</v>
      </c>
      <c r="C25" s="3" t="s">
        <v>69</v>
      </c>
      <c r="F25" s="446"/>
      <c r="G25" s="447"/>
      <c r="H25" s="453" t="s">
        <v>94</v>
      </c>
      <c r="I25" s="454"/>
      <c r="J25" s="454"/>
      <c r="K25" s="454"/>
      <c r="L25" s="454"/>
      <c r="M25" s="455">
        <f>IFERROR(VLOOKUP($B$25,$BO$67:$BY$71,MATCH($A$25,$BO$44:$BY$44,0),0),"-")</f>
        <v>284800</v>
      </c>
      <c r="N25" s="455"/>
      <c r="O25" s="455"/>
      <c r="P25" s="455"/>
      <c r="Q25" s="455">
        <f t="shared" si="0"/>
        <v>284800</v>
      </c>
      <c r="R25" s="455"/>
      <c r="S25" s="457">
        <f t="shared" si="4"/>
        <v>284800</v>
      </c>
      <c r="T25" s="659"/>
      <c r="U25" s="660"/>
      <c r="V25" s="456">
        <f t="shared" si="1"/>
        <v>47000</v>
      </c>
      <c r="W25" s="457"/>
      <c r="X25" s="407">
        <f t="shared" si="2"/>
        <v>237800</v>
      </c>
      <c r="Y25" s="408"/>
      <c r="Z25" s="408"/>
      <c r="AA25" s="653"/>
      <c r="AB25" s="327">
        <f t="shared" si="3"/>
        <v>0.83497191011235961</v>
      </c>
      <c r="AC25" s="130"/>
      <c r="AD25" s="433" t="str">
        <f>IF(M25="-","-",VLOOKUP($C25,BD!$F$6:$H$9,2,0))</f>
        <v>Aグレード</v>
      </c>
      <c r="AE25" s="434"/>
      <c r="AF25" s="139">
        <f>IFERROR(VLOOKUP('2枚建(戸先錠)'!$S$7,BD!$G$23:$L$26,MATCH('2枚建(戸先錠)'!AD25,BD!$G$22:$L$22,0),0),"-")</f>
        <v>47000</v>
      </c>
      <c r="AG25" s="132" t="str">
        <f>IF(M25="-","-",VLOOKUP($C25,BD!$F$6:$K$9,4,0))</f>
        <v>ZEH</v>
      </c>
      <c r="AH25" s="139">
        <f>IFERROR(VLOOKUP('2枚建(戸先錠)'!$S$7,BD!$G$23:$L$26,MATCH('2枚建(戸先錠)'!AG25,BD!$G$22:$L$22,0),0),"-")</f>
        <v>24000</v>
      </c>
    </row>
    <row r="26" spans="1:34" ht="42" customHeight="1" x14ac:dyDescent="0.4">
      <c r="A26" s="3" t="str">
        <f>IFERROR(IF(J7&gt;=BV45,IF(J7&lt;=BV46,BV44,IF(J7&gt;=BW45,IF(J7&lt;=BW46,BW44,IF(J7&gt;=BX45,IF(J7&lt;=BX46,BX44,IF(J7&gt;=BY45,IF(J7&lt;=BY46,BY44,""),"")),"")),"")),""),"")</f>
        <v>WB</v>
      </c>
      <c r="B26" s="3" t="str">
        <f>IFERROR(IF(L7&gt;=BP72,IF(L7&lt;=BQ72,BO72,IF(L7&gt;=BP73,IF(L7&lt;=BQ73,BO73,IF(L7&gt;=BP74,IF(L7&lt;=BQ74,BO74,IF(L7&gt;=BP75,IF(L7&lt;=BQ75,BO75,IF(L7&gt;=BP76,IF(L7&lt;=BQ76,BO76,IF(L7&gt;=BP77,IF(L7&lt;=BQ77,BO77,""),"")),"")),"")),"")),"")),""),"")</f>
        <v>HE</v>
      </c>
      <c r="C26" s="3" t="s">
        <v>64</v>
      </c>
      <c r="F26" s="417" t="s">
        <v>247</v>
      </c>
      <c r="G26" s="484"/>
      <c r="H26" s="486" t="s">
        <v>248</v>
      </c>
      <c r="I26" s="487"/>
      <c r="J26" s="487"/>
      <c r="K26" s="487"/>
      <c r="L26" s="487"/>
      <c r="M26" s="460">
        <f>IFERROR(VLOOKUP($B$26,$BO$72:$BY$77,MATCH($A$26,$BO$44:$BY$44,0),0),"-")</f>
        <v>174900</v>
      </c>
      <c r="N26" s="460"/>
      <c r="O26" s="460"/>
      <c r="P26" s="460"/>
      <c r="Q26" s="460">
        <f t="shared" si="0"/>
        <v>174900</v>
      </c>
      <c r="R26" s="460"/>
      <c r="S26" s="462">
        <f t="shared" si="4"/>
        <v>174900</v>
      </c>
      <c r="T26" s="657"/>
      <c r="U26" s="658"/>
      <c r="V26" s="461">
        <f t="shared" si="1"/>
        <v>57000</v>
      </c>
      <c r="W26" s="462"/>
      <c r="X26" s="403">
        <f t="shared" si="2"/>
        <v>117900</v>
      </c>
      <c r="Y26" s="404"/>
      <c r="Z26" s="404"/>
      <c r="AA26" s="651"/>
      <c r="AB26" s="325">
        <f t="shared" si="3"/>
        <v>0.67409948542024012</v>
      </c>
      <c r="AC26" s="130"/>
      <c r="AD26" s="429" t="str">
        <f>IF(M26="-","-",VLOOKUP($C26,BD!$F$6:$H$9,2,0))</f>
        <v>Sグレード</v>
      </c>
      <c r="AE26" s="656"/>
      <c r="AF26" s="311">
        <f>IFERROR(VLOOKUP('2枚建(戸先錠)'!$S$7,BD!$G$23:$L$26,MATCH('2枚建(戸先錠)'!AD26,BD!$G$22:$L$22,0),0),"-")</f>
        <v>57000</v>
      </c>
      <c r="AG26" s="312" t="str">
        <f>IF(M26="-","-",VLOOKUP($C26,BD!$F$6:$K$9,4,0))</f>
        <v>ZEH</v>
      </c>
      <c r="AH26" s="311">
        <f>IFERROR(VLOOKUP('2枚建(戸先錠)'!$S$7,BD!$G$23:$L$26,MATCH('2枚建(戸先錠)'!AG26,BD!$G$22:$L$22,0),0),"-")</f>
        <v>24000</v>
      </c>
    </row>
    <row r="27" spans="1:34" ht="42" customHeight="1" thickBot="1" x14ac:dyDescent="0.45">
      <c r="A27" s="3" t="str">
        <f>IFERROR(IF(J7&gt;=BV45,IF(J7&lt;=BV46,BV44,IF(J7&gt;=BW45,IF(J7&lt;=BW46,BW44,IF(J7&gt;=BX45,IF(J7&lt;=BX46,BX44,IF(J7&gt;=BY45,IF(J7&lt;=BY46,BY44,""),"")),"")),"")),""),"")</f>
        <v>WB</v>
      </c>
      <c r="B27" s="3" t="str">
        <f>IFERROR(IF(L7&gt;=BP78,IF(L7&lt;=BQ78,BO78,IF(L7&gt;=BP79,IF(L7&lt;=BQ79,BO79,IF(L7&gt;=BP80,IF(L7&lt;=BQ80,BO80,IF(L7&gt;=BP81,IF(L7&lt;=BQ81,BO81,IF(L7&gt;=BP82,IF(L7&lt;=BQ82,BO82,IF(L7&gt;=BP83,IF(L7&lt;=BQ83,BO83,""),"")),"")),"")),"")),"")),""),"")</f>
        <v>HE</v>
      </c>
      <c r="C27" s="3" t="s">
        <v>64</v>
      </c>
      <c r="F27" s="419"/>
      <c r="G27" s="485"/>
      <c r="H27" s="482" t="s">
        <v>249</v>
      </c>
      <c r="I27" s="483"/>
      <c r="J27" s="483"/>
      <c r="K27" s="483"/>
      <c r="L27" s="483"/>
      <c r="M27" s="455">
        <f>IFERROR(VLOOKUP($B$27,$BO$78:$BY$83,MATCH($A$27,$BO$44:$BY$44,0),0),"-")</f>
        <v>191400</v>
      </c>
      <c r="N27" s="455"/>
      <c r="O27" s="455"/>
      <c r="P27" s="455"/>
      <c r="Q27" s="455">
        <f t="shared" si="0"/>
        <v>191400</v>
      </c>
      <c r="R27" s="455"/>
      <c r="S27" s="457">
        <f t="shared" si="4"/>
        <v>191400</v>
      </c>
      <c r="T27" s="659"/>
      <c r="U27" s="660"/>
      <c r="V27" s="456">
        <f t="shared" ref="V27" si="5">IF(M27="-","-",MAX(AH27,AF27))</f>
        <v>57000</v>
      </c>
      <c r="W27" s="457"/>
      <c r="X27" s="488">
        <f t="shared" si="2"/>
        <v>134400</v>
      </c>
      <c r="Y27" s="489"/>
      <c r="Z27" s="489"/>
      <c r="AA27" s="661"/>
      <c r="AB27" s="329">
        <f t="shared" si="3"/>
        <v>0.70219435736677116</v>
      </c>
      <c r="AC27" s="130"/>
      <c r="AD27" s="433" t="str">
        <f>IF(M27="-","-",VLOOKUP($C27,BD!$F$6:$H$9,2,0))</f>
        <v>Sグレード</v>
      </c>
      <c r="AE27" s="434"/>
      <c r="AF27" s="139">
        <f>IFERROR(VLOOKUP('2枚建(戸先錠)'!$S$7,BD!$G$23:$L$26,MATCH('2枚建(戸先錠)'!AD27,BD!$G$22:$L$22,0),0),"-")</f>
        <v>57000</v>
      </c>
      <c r="AG27" s="132" t="str">
        <f>IF(M27="-","-",VLOOKUP($C27,BD!$F$6:$K$9,4,0))</f>
        <v>ZEH</v>
      </c>
      <c r="AH27" s="139">
        <f>IFERROR(VLOOKUP('2枚建(戸先錠)'!$S$7,BD!$G$23:$L$26,MATCH('2枚建(戸先錠)'!AG27,BD!$G$22:$L$22,0),0),"-")</f>
        <v>24000</v>
      </c>
    </row>
    <row r="28" spans="1:34" ht="18.75" customHeight="1" x14ac:dyDescent="0.4">
      <c r="P28" s="2"/>
      <c r="R28" s="15"/>
      <c r="V28" s="141" t="s">
        <v>164</v>
      </c>
    </row>
    <row r="29" spans="1:34" ht="27" customHeight="1" x14ac:dyDescent="0.4">
      <c r="F29" s="141" t="s">
        <v>124</v>
      </c>
      <c r="G29" s="141"/>
      <c r="H29" s="141"/>
      <c r="I29" s="141"/>
      <c r="J29" s="141"/>
      <c r="K29" s="141"/>
      <c r="L29" s="141"/>
      <c r="M29" s="141"/>
      <c r="N29" s="129"/>
      <c r="O29" s="129"/>
      <c r="P29" s="129"/>
      <c r="Q29" s="129"/>
      <c r="R29" s="129"/>
      <c r="S29" s="129"/>
      <c r="T29" s="129"/>
      <c r="U29" s="129"/>
    </row>
    <row r="30" spans="1:34" ht="27" customHeight="1" x14ac:dyDescent="0.4">
      <c r="F30" s="470"/>
      <c r="G30" s="470"/>
      <c r="H30" s="470"/>
      <c r="I30" s="470"/>
      <c r="J30" s="470"/>
      <c r="K30" s="471" t="s">
        <v>99</v>
      </c>
      <c r="L30" s="471"/>
      <c r="M30" s="471"/>
      <c r="N30" s="471"/>
      <c r="O30" s="471"/>
      <c r="P30" s="471"/>
      <c r="Q30" s="471" t="s">
        <v>111</v>
      </c>
      <c r="R30" s="471"/>
      <c r="S30" s="471"/>
      <c r="T30" s="471"/>
      <c r="U30" s="471"/>
      <c r="W30" s="141" t="s">
        <v>117</v>
      </c>
    </row>
    <row r="31" spans="1:34" ht="27" customHeight="1" x14ac:dyDescent="0.5">
      <c r="F31" s="470"/>
      <c r="G31" s="470"/>
      <c r="H31" s="470"/>
      <c r="I31" s="470"/>
      <c r="J31" s="470"/>
      <c r="K31" s="472" t="s">
        <v>158</v>
      </c>
      <c r="L31" s="473"/>
      <c r="M31" s="476" t="s">
        <v>159</v>
      </c>
      <c r="N31" s="476"/>
      <c r="O31" s="477"/>
      <c r="P31" s="478"/>
      <c r="Q31" s="490" t="s">
        <v>283</v>
      </c>
      <c r="R31" s="491"/>
      <c r="S31" s="492" t="s">
        <v>284</v>
      </c>
      <c r="T31" s="493"/>
      <c r="U31" s="494"/>
      <c r="W31" s="129" t="s">
        <v>114</v>
      </c>
    </row>
    <row r="32" spans="1:34" ht="27" customHeight="1" x14ac:dyDescent="0.4">
      <c r="F32" s="470"/>
      <c r="G32" s="470"/>
      <c r="H32" s="470"/>
      <c r="I32" s="470"/>
      <c r="J32" s="470"/>
      <c r="K32" s="474"/>
      <c r="L32" s="475"/>
      <c r="M32" s="479"/>
      <c r="N32" s="479"/>
      <c r="O32" s="480"/>
      <c r="P32" s="481"/>
      <c r="Q32" s="618" t="str">
        <f>VLOOKUP($F$7,BD!$D$16:$F$18,2,0)</f>
        <v>Uw1.9以下</v>
      </c>
      <c r="R32" s="619"/>
      <c r="S32" s="620" t="str">
        <f>VLOOKUP($F$7,BD!$D$16:$F$18,3,0)</f>
        <v>Uw2.3以下</v>
      </c>
      <c r="T32" s="621"/>
      <c r="U32" s="622"/>
      <c r="W32" s="129" t="s">
        <v>115</v>
      </c>
    </row>
    <row r="33" spans="1:77" ht="27" customHeight="1" x14ac:dyDescent="0.4">
      <c r="F33" s="307" t="s">
        <v>74</v>
      </c>
      <c r="G33" s="495" t="s">
        <v>34</v>
      </c>
      <c r="H33" s="495"/>
      <c r="I33" s="495"/>
      <c r="J33" s="496"/>
      <c r="K33" s="497">
        <v>84000</v>
      </c>
      <c r="L33" s="498"/>
      <c r="M33" s="498">
        <v>69000</v>
      </c>
      <c r="N33" s="498"/>
      <c r="O33" s="499"/>
      <c r="P33" s="500"/>
      <c r="Q33" s="497">
        <v>31000</v>
      </c>
      <c r="R33" s="498"/>
      <c r="S33" s="498">
        <v>23000</v>
      </c>
      <c r="T33" s="498"/>
      <c r="U33" s="500"/>
      <c r="W33" s="129" t="s">
        <v>116</v>
      </c>
    </row>
    <row r="34" spans="1:77" ht="27" customHeight="1" x14ac:dyDescent="0.4">
      <c r="F34" s="308" t="s">
        <v>75</v>
      </c>
      <c r="G34" s="501" t="s">
        <v>35</v>
      </c>
      <c r="H34" s="501"/>
      <c r="I34" s="501"/>
      <c r="J34" s="502"/>
      <c r="K34" s="503">
        <v>57000</v>
      </c>
      <c r="L34" s="504"/>
      <c r="M34" s="504">
        <v>47000</v>
      </c>
      <c r="N34" s="504"/>
      <c r="O34" s="505"/>
      <c r="P34" s="506"/>
      <c r="Q34" s="503">
        <v>24000</v>
      </c>
      <c r="R34" s="504"/>
      <c r="S34" s="504">
        <v>18000</v>
      </c>
      <c r="T34" s="504"/>
      <c r="U34" s="506"/>
      <c r="W34" s="129" t="s">
        <v>129</v>
      </c>
    </row>
    <row r="35" spans="1:77" ht="27" customHeight="1" x14ac:dyDescent="0.4">
      <c r="F35" s="309" t="s">
        <v>76</v>
      </c>
      <c r="G35" s="507" t="s">
        <v>36</v>
      </c>
      <c r="H35" s="507"/>
      <c r="I35" s="507"/>
      <c r="J35" s="508"/>
      <c r="K35" s="509">
        <v>36000</v>
      </c>
      <c r="L35" s="510"/>
      <c r="M35" s="510">
        <v>30000</v>
      </c>
      <c r="N35" s="510"/>
      <c r="O35" s="511"/>
      <c r="P35" s="512"/>
      <c r="Q35" s="509">
        <v>20000</v>
      </c>
      <c r="R35" s="510"/>
      <c r="S35" s="510">
        <v>15000</v>
      </c>
      <c r="T35" s="510"/>
      <c r="U35" s="512"/>
      <c r="W35" s="129" t="s">
        <v>163</v>
      </c>
    </row>
    <row r="36" spans="1:77" ht="27" customHeight="1" x14ac:dyDescent="0.4">
      <c r="F36" s="310" t="s">
        <v>82</v>
      </c>
      <c r="G36" s="513" t="s">
        <v>81</v>
      </c>
      <c r="H36" s="513"/>
      <c r="I36" s="513"/>
      <c r="J36" s="514"/>
      <c r="K36" s="515">
        <v>36000</v>
      </c>
      <c r="L36" s="516"/>
      <c r="M36" s="516">
        <v>30000</v>
      </c>
      <c r="N36" s="516"/>
      <c r="O36" s="517"/>
      <c r="P36" s="518"/>
      <c r="Q36" s="515">
        <v>0</v>
      </c>
      <c r="R36" s="516"/>
      <c r="S36" s="516">
        <v>0</v>
      </c>
      <c r="T36" s="516"/>
      <c r="U36" s="518"/>
    </row>
    <row r="37" spans="1:77" ht="27" customHeight="1" x14ac:dyDescent="0.4">
      <c r="P37" s="2"/>
    </row>
    <row r="38" spans="1:77" ht="18.75" customHeight="1" x14ac:dyDescent="0.4">
      <c r="P38" s="2"/>
      <c r="R38" s="15"/>
    </row>
    <row r="39" spans="1:77" ht="4.5" customHeight="1" x14ac:dyDescent="0.4"/>
    <row r="40" spans="1:77" ht="4.5" customHeight="1" x14ac:dyDescent="0.4"/>
    <row r="41" spans="1:77" ht="19.5" customHeight="1" x14ac:dyDescent="0.4">
      <c r="A41" s="3" t="s">
        <v>101</v>
      </c>
      <c r="F41" s="142" t="s">
        <v>152</v>
      </c>
      <c r="G41" s="128"/>
      <c r="H41" s="142" t="s">
        <v>153</v>
      </c>
      <c r="K41" s="142" t="s">
        <v>154</v>
      </c>
      <c r="M41" s="142" t="s">
        <v>155</v>
      </c>
      <c r="P41" s="128"/>
    </row>
    <row r="42" spans="1:77" ht="19.5" customHeight="1" x14ac:dyDescent="0.4">
      <c r="A42" s="3" t="s">
        <v>121</v>
      </c>
      <c r="F42" s="220">
        <f>IF(V7="","",V7)</f>
        <v>100</v>
      </c>
      <c r="G42" t="s">
        <v>147</v>
      </c>
      <c r="H42" s="531" t="str">
        <f>IF(X7="","",X7)</f>
        <v/>
      </c>
      <c r="I42" s="532"/>
      <c r="J42" t="s">
        <v>148</v>
      </c>
      <c r="K42" s="306" t="str">
        <f>IF(AB7="","",AB7)</f>
        <v/>
      </c>
      <c r="L42" t="s">
        <v>148</v>
      </c>
      <c r="M42" s="531" t="str">
        <f>IF(AD7="","",AD7)</f>
        <v/>
      </c>
      <c r="N42" s="532"/>
      <c r="O42" s="218"/>
      <c r="P42" t="s">
        <v>148</v>
      </c>
    </row>
    <row r="43" spans="1:77" ht="14.25" customHeight="1" x14ac:dyDescent="0.4">
      <c r="A43" s="3" t="s">
        <v>102</v>
      </c>
    </row>
    <row r="44" spans="1:77" ht="4.5" customHeight="1" thickBot="1" x14ac:dyDescent="0.45">
      <c r="AZ44" s="3" t="s">
        <v>42</v>
      </c>
      <c r="BA44" s="3" t="s">
        <v>43</v>
      </c>
      <c r="BB44" s="3" t="s">
        <v>44</v>
      </c>
      <c r="BC44" s="3" t="s">
        <v>45</v>
      </c>
      <c r="BK44" s="3" t="s">
        <v>42</v>
      </c>
      <c r="BL44" s="3" t="s">
        <v>43</v>
      </c>
      <c r="BM44" s="3" t="s">
        <v>44</v>
      </c>
      <c r="BN44" s="3" t="s">
        <v>45</v>
      </c>
      <c r="BV44" s="3" t="s">
        <v>42</v>
      </c>
      <c r="BW44" s="3" t="s">
        <v>43</v>
      </c>
      <c r="BX44" s="3" t="s">
        <v>44</v>
      </c>
      <c r="BY44" s="3" t="s">
        <v>45</v>
      </c>
    </row>
    <row r="45" spans="1:77" ht="25.5" customHeight="1" thickBot="1" x14ac:dyDescent="0.45">
      <c r="B45" s="210"/>
      <c r="F45" s="533" t="s">
        <v>101</v>
      </c>
      <c r="G45" s="534"/>
      <c r="AZ45" s="3">
        <v>550</v>
      </c>
      <c r="BA45" s="3">
        <v>1001</v>
      </c>
      <c r="BB45" s="3">
        <v>1501</v>
      </c>
      <c r="BC45" s="3">
        <v>2001</v>
      </c>
      <c r="BK45" s="3">
        <v>550</v>
      </c>
      <c r="BL45" s="3">
        <v>1001</v>
      </c>
      <c r="BM45" s="3">
        <v>1501</v>
      </c>
      <c r="BN45" s="3">
        <v>2001</v>
      </c>
      <c r="BV45" s="3">
        <v>550</v>
      </c>
      <c r="BW45" s="3">
        <v>1001</v>
      </c>
      <c r="BX45" s="3">
        <v>1501</v>
      </c>
      <c r="BY45" s="3">
        <v>2001</v>
      </c>
    </row>
    <row r="46" spans="1:77" ht="5.25" customHeight="1" thickBot="1" x14ac:dyDescent="0.45">
      <c r="AZ46" s="3">
        <v>1000</v>
      </c>
      <c r="BA46" s="3">
        <v>1500</v>
      </c>
      <c r="BB46" s="3">
        <v>2000</v>
      </c>
      <c r="BC46" s="3">
        <v>3000</v>
      </c>
      <c r="BK46" s="3">
        <v>1000</v>
      </c>
      <c r="BL46" s="3">
        <v>1500</v>
      </c>
      <c r="BM46" s="3">
        <v>2000</v>
      </c>
      <c r="BN46" s="3">
        <v>3000</v>
      </c>
      <c r="BV46" s="3">
        <v>1000</v>
      </c>
      <c r="BW46" s="3">
        <v>1500</v>
      </c>
      <c r="BX46" s="3">
        <v>2000</v>
      </c>
      <c r="BY46" s="3">
        <v>3000</v>
      </c>
    </row>
    <row r="47" spans="1:77" ht="15" customHeight="1" x14ac:dyDescent="0.4">
      <c r="F47" s="519" t="s">
        <v>0</v>
      </c>
      <c r="G47" s="521" t="s">
        <v>1</v>
      </c>
      <c r="H47" s="87"/>
      <c r="I47" s="88" t="s">
        <v>2</v>
      </c>
      <c r="J47" s="523" t="s">
        <v>135</v>
      </c>
      <c r="K47" s="525" t="s">
        <v>136</v>
      </c>
      <c r="L47" s="527" t="s">
        <v>137</v>
      </c>
      <c r="M47" s="529" t="s">
        <v>138</v>
      </c>
      <c r="Q47" s="519" t="s">
        <v>0</v>
      </c>
      <c r="R47" s="521" t="s">
        <v>1</v>
      </c>
      <c r="S47" s="87"/>
      <c r="T47" s="88" t="s">
        <v>7</v>
      </c>
      <c r="U47" s="523" t="s">
        <v>135</v>
      </c>
      <c r="V47" s="525" t="s">
        <v>136</v>
      </c>
      <c r="W47" s="527" t="s">
        <v>137</v>
      </c>
      <c r="X47" s="529" t="s">
        <v>138</v>
      </c>
      <c r="AB47" s="519" t="s">
        <v>0</v>
      </c>
      <c r="AC47" s="521" t="s">
        <v>1</v>
      </c>
      <c r="AD47" s="87"/>
      <c r="AE47" s="88" t="s">
        <v>7</v>
      </c>
      <c r="AF47" s="523" t="s">
        <v>135</v>
      </c>
      <c r="AG47" s="525" t="s">
        <v>136</v>
      </c>
      <c r="AH47" s="527" t="s">
        <v>137</v>
      </c>
      <c r="AI47" s="529" t="s">
        <v>138</v>
      </c>
      <c r="AV47" s="535" t="s">
        <v>0</v>
      </c>
      <c r="AW47" s="537" t="s">
        <v>1</v>
      </c>
      <c r="AX47" s="16"/>
      <c r="AY47" s="17" t="s">
        <v>2</v>
      </c>
      <c r="AZ47" s="539" t="s">
        <v>3</v>
      </c>
      <c r="BA47" s="541" t="s">
        <v>4</v>
      </c>
      <c r="BB47" s="543" t="s">
        <v>5</v>
      </c>
      <c r="BC47" s="545" t="s">
        <v>6</v>
      </c>
      <c r="BD47" s="18"/>
      <c r="BE47" s="18"/>
      <c r="BF47" s="18"/>
      <c r="BG47" s="535" t="s">
        <v>0</v>
      </c>
      <c r="BH47" s="537" t="s">
        <v>1</v>
      </c>
      <c r="BI47" s="16"/>
      <c r="BJ47" s="17" t="s">
        <v>7</v>
      </c>
      <c r="BK47" s="539" t="s">
        <v>3</v>
      </c>
      <c r="BL47" s="541" t="s">
        <v>4</v>
      </c>
      <c r="BM47" s="543" t="s">
        <v>5</v>
      </c>
      <c r="BN47" s="545" t="s">
        <v>6</v>
      </c>
      <c r="BR47" s="535" t="s">
        <v>0</v>
      </c>
      <c r="BS47" s="537" t="s">
        <v>1</v>
      </c>
      <c r="BT47" s="16"/>
      <c r="BU47" s="17" t="s">
        <v>7</v>
      </c>
      <c r="BV47" s="539" t="s">
        <v>3</v>
      </c>
      <c r="BW47" s="541" t="s">
        <v>4</v>
      </c>
      <c r="BX47" s="543" t="s">
        <v>5</v>
      </c>
      <c r="BY47" s="545" t="s">
        <v>6</v>
      </c>
    </row>
    <row r="48" spans="1:77" ht="15.6" customHeight="1" thickBot="1" x14ac:dyDescent="0.45">
      <c r="F48" s="520"/>
      <c r="G48" s="522"/>
      <c r="H48" s="89" t="s">
        <v>8</v>
      </c>
      <c r="I48" s="90"/>
      <c r="J48" s="524"/>
      <c r="K48" s="526"/>
      <c r="L48" s="528"/>
      <c r="M48" s="530"/>
      <c r="Q48" s="520"/>
      <c r="R48" s="522"/>
      <c r="S48" s="89" t="s">
        <v>9</v>
      </c>
      <c r="T48" s="90"/>
      <c r="U48" s="524"/>
      <c r="V48" s="526"/>
      <c r="W48" s="528"/>
      <c r="X48" s="530"/>
      <c r="AB48" s="520"/>
      <c r="AC48" s="522"/>
      <c r="AD48" s="89" t="s">
        <v>9</v>
      </c>
      <c r="AE48" s="90"/>
      <c r="AF48" s="524"/>
      <c r="AG48" s="526"/>
      <c r="AH48" s="528"/>
      <c r="AI48" s="530"/>
      <c r="AV48" s="536"/>
      <c r="AW48" s="538"/>
      <c r="AX48" s="19" t="s">
        <v>8</v>
      </c>
      <c r="AY48" s="20"/>
      <c r="AZ48" s="540"/>
      <c r="BA48" s="542"/>
      <c r="BB48" s="544"/>
      <c r="BC48" s="546"/>
      <c r="BD48" s="18"/>
      <c r="BE48" s="18"/>
      <c r="BF48" s="18"/>
      <c r="BG48" s="536"/>
      <c r="BH48" s="538"/>
      <c r="BI48" s="19" t="s">
        <v>9</v>
      </c>
      <c r="BJ48" s="20"/>
      <c r="BK48" s="540"/>
      <c r="BL48" s="542"/>
      <c r="BM48" s="544"/>
      <c r="BN48" s="546"/>
      <c r="BR48" s="536"/>
      <c r="BS48" s="538"/>
      <c r="BT48" s="19" t="s">
        <v>9</v>
      </c>
      <c r="BU48" s="20"/>
      <c r="BV48" s="540"/>
      <c r="BW48" s="542"/>
      <c r="BX48" s="544"/>
      <c r="BY48" s="546"/>
    </row>
    <row r="49" spans="6:77" ht="25.5" customHeight="1" x14ac:dyDescent="0.4">
      <c r="F49" s="519" t="s">
        <v>10</v>
      </c>
      <c r="G49" s="552" t="s">
        <v>11</v>
      </c>
      <c r="H49" s="639" t="s">
        <v>139</v>
      </c>
      <c r="I49" s="640"/>
      <c r="J49" s="378">
        <f t="shared" ref="J49:J72" si="6">IFERROR(IF($F$45=$A$41,AZ49,IF($F$45=$A$42,ROUNDUP(AZ49*$V$7/100,-2),ROUNDUP(AZ49*$V$7/100,-2)+SUM($X$7,$AB$7,$AD$7))),"-")</f>
        <v>38000</v>
      </c>
      <c r="K49" s="359">
        <f t="shared" ref="K49:K72" si="7">IFERROR(IF($F$45=$A$41,BA49,IF($F$45=$A$42,ROUNDUP(BA49*$V$7/100,-2),ROUNDUP(BA49*$V$7/100,-2)+SUM($X$7,$AB$7,$AD$7))),"-")</f>
        <v>42400</v>
      </c>
      <c r="L49" s="359">
        <f t="shared" ref="L49:L72" si="8">IFERROR(IF($F$45=$A$41,BB49,IF($F$45=$A$42,ROUNDUP(BB49*$V$7/100,-2),ROUNDUP(BB49*$V$7/100,-2)+SUM($X$7,$AB$7,$AD$7))),"-")</f>
        <v>48600</v>
      </c>
      <c r="M49" s="360">
        <f t="shared" ref="M49:M72" si="9">IFERROR(IF($F$45=$A$41,BC49,IF($F$45=$A$42,ROUNDUP(BC49*$V$7/100,-2),ROUNDUP(BC49*$V$7/100,-2)+SUM($X$7,$AB$7,$AD$7))),"-")</f>
        <v>56300</v>
      </c>
      <c r="Q49" s="557" t="s">
        <v>13</v>
      </c>
      <c r="R49" s="560" t="s">
        <v>118</v>
      </c>
      <c r="S49" s="639" t="s">
        <v>139</v>
      </c>
      <c r="T49" s="640"/>
      <c r="U49" s="378">
        <f t="shared" ref="U49:U71" si="10">IFERROR(IF($F$45=$A$41,BK49,IF($F$45=$A$42,ROUNDUP(BK49*$V$7/100,-2),ROUNDUP(BK49*$V$7/100,-2)+SUM($X$7,$AB$7,$AD$7))),"-")</f>
        <v>47100</v>
      </c>
      <c r="V49" s="359">
        <f t="shared" ref="V49:V71" si="11">IFERROR(IF($F$45=$A$41,BL49,IF($F$45=$A$42,ROUNDUP(BL49*$V$7/100,-2),ROUNDUP(BL49*$V$7/100,-2)+SUM($X$7,$AB$7,$AD$7))),"-")</f>
        <v>55300</v>
      </c>
      <c r="W49" s="359">
        <f t="shared" ref="W49:W71" si="12">IFERROR(IF($F$45=$A$41,BM49,IF($F$45=$A$42,ROUNDUP(BM49*$V$7/100,-2),ROUNDUP(BM49*$V$7/100,-2)+SUM($X$7,$AB$7,$AD$7))),"-")</f>
        <v>62600</v>
      </c>
      <c r="X49" s="360">
        <f t="shared" ref="X49:X71" si="13">IFERROR(IF($F$45=$A$41,BN49,IF($F$45=$A$42,ROUNDUP(BN49*$V$7/100,-2),ROUNDUP(BN49*$V$7/100,-2)+SUM($X$7,$AB$7,$AD$7))),"-")</f>
        <v>75400</v>
      </c>
      <c r="AB49" s="557" t="s">
        <v>28</v>
      </c>
      <c r="AC49" s="560" t="s">
        <v>118</v>
      </c>
      <c r="AD49" s="639" t="s">
        <v>139</v>
      </c>
      <c r="AE49" s="640"/>
      <c r="AF49" s="378">
        <f t="shared" ref="AF49:AF83" si="14">IFERROR(IF($F$45=$A$41,BV49,IF($F$45=$A$42,ROUNDUP(BV49*$V$7/100,-2),ROUNDUP(BV49*$V$7/100,-2)+SUM($X$7,$AB$7,$AD$7))),"-")</f>
        <v>53500</v>
      </c>
      <c r="AG49" s="359">
        <f t="shared" ref="AG49:AG83" si="15">IFERROR(IF($F$45=$A$41,BW49,IF($F$45=$A$42,ROUNDUP(BW49*$V$7/100,-2),ROUNDUP(BW49*$V$7/100,-2)+SUM($X$7,$AB$7,$AD$7))),"-")</f>
        <v>64900</v>
      </c>
      <c r="AH49" s="359">
        <f t="shared" ref="AH49:AH83" si="16">IFERROR(IF($F$45=$A$41,BX49,IF($F$45=$A$42,ROUNDUP(BX49*$V$7/100,-2),ROUNDUP(BX49*$V$7/100,-2)+SUM($X$7,$AB$7,$AD$7))),"-")</f>
        <v>75500</v>
      </c>
      <c r="AI49" s="360">
        <f t="shared" ref="AI49:AI83" si="17">IFERROR(IF($F$45=$A$41,BY49,IF($F$45=$A$42,ROUNDUP(BY49*$V$7/100,-2),ROUNDUP(BY49*$V$7/100,-2)+SUM($X$7,$AB$7,$AD$7))),"-")</f>
        <v>93100</v>
      </c>
      <c r="AS49" s="18" t="s">
        <v>46</v>
      </c>
      <c r="AT49" s="18">
        <v>250</v>
      </c>
      <c r="AU49" s="18">
        <v>800</v>
      </c>
      <c r="AV49" s="571" t="s">
        <v>10</v>
      </c>
      <c r="AW49" s="574" t="s">
        <v>11</v>
      </c>
      <c r="AX49" s="577" t="s">
        <v>12</v>
      </c>
      <c r="AY49" s="578"/>
      <c r="AZ49" s="21">
        <f>'2枚建'!AZ49+'2枚建(戸先錠)'!$B$6</f>
        <v>38000</v>
      </c>
      <c r="BA49" s="22">
        <f>'2枚建'!BA49+'2枚建(戸先錠)'!$B$6</f>
        <v>42400</v>
      </c>
      <c r="BB49" s="22">
        <f>'2枚建'!BB49+'2枚建(戸先錠)'!$B$6</f>
        <v>48600</v>
      </c>
      <c r="BC49" s="23">
        <f>'2枚建'!BC49+'2枚建(戸先錠)'!$B$6</f>
        <v>56300</v>
      </c>
      <c r="BD49" s="18" t="s">
        <v>46</v>
      </c>
      <c r="BE49" s="18">
        <v>250</v>
      </c>
      <c r="BF49" s="18">
        <v>800</v>
      </c>
      <c r="BG49" s="581" t="s">
        <v>13</v>
      </c>
      <c r="BH49" s="584" t="s">
        <v>14</v>
      </c>
      <c r="BI49" s="577" t="s">
        <v>12</v>
      </c>
      <c r="BJ49" s="578"/>
      <c r="BK49" s="24">
        <f>'2枚建'!BK49+'2枚建(戸先錠)'!$B$6</f>
        <v>47100</v>
      </c>
      <c r="BL49" s="25">
        <f>'2枚建'!BL49+'2枚建(戸先錠)'!$B$6</f>
        <v>55300</v>
      </c>
      <c r="BM49" s="25">
        <f>'2枚建'!BM49+'2枚建(戸先錠)'!$B$6</f>
        <v>62600</v>
      </c>
      <c r="BN49" s="26">
        <f>'2枚建'!BN49+'2枚建(戸先錠)'!$B$6</f>
        <v>75400</v>
      </c>
      <c r="BO49" s="18" t="s">
        <v>46</v>
      </c>
      <c r="BP49" s="18">
        <v>250</v>
      </c>
      <c r="BQ49" s="18">
        <v>800</v>
      </c>
      <c r="BR49" s="581" t="s">
        <v>125</v>
      </c>
      <c r="BS49" s="584" t="s">
        <v>14</v>
      </c>
      <c r="BT49" s="577" t="s">
        <v>29</v>
      </c>
      <c r="BU49" s="578"/>
      <c r="BV49" s="24">
        <f>'2枚建'!BV49+'2枚建(戸先錠)'!$B$6</f>
        <v>53500</v>
      </c>
      <c r="BW49" s="25">
        <f>'2枚建'!BW49+'2枚建(戸先錠)'!$B$6</f>
        <v>64900</v>
      </c>
      <c r="BX49" s="25">
        <f>'2枚建'!BX49+'2枚建(戸先錠)'!$B$6</f>
        <v>75500</v>
      </c>
      <c r="BY49" s="26">
        <f>'2枚建'!BY49+'2枚建(戸先錠)'!$B$6</f>
        <v>93100</v>
      </c>
    </row>
    <row r="50" spans="6:77" ht="25.5" customHeight="1" x14ac:dyDescent="0.4">
      <c r="F50" s="551"/>
      <c r="G50" s="553"/>
      <c r="H50" s="641" t="s">
        <v>140</v>
      </c>
      <c r="I50" s="642"/>
      <c r="J50" s="361">
        <f t="shared" si="6"/>
        <v>43800</v>
      </c>
      <c r="K50" s="379">
        <f t="shared" si="7"/>
        <v>48700</v>
      </c>
      <c r="L50" s="379">
        <f t="shared" si="8"/>
        <v>55700</v>
      </c>
      <c r="M50" s="380">
        <f t="shared" si="9"/>
        <v>73800</v>
      </c>
      <c r="Q50" s="558"/>
      <c r="R50" s="561"/>
      <c r="S50" s="641" t="s">
        <v>140</v>
      </c>
      <c r="T50" s="642"/>
      <c r="U50" s="361">
        <f t="shared" si="10"/>
        <v>55700</v>
      </c>
      <c r="V50" s="379">
        <f t="shared" si="11"/>
        <v>62900</v>
      </c>
      <c r="W50" s="379">
        <f t="shared" si="12"/>
        <v>75100</v>
      </c>
      <c r="X50" s="380">
        <f t="shared" si="13"/>
        <v>103700</v>
      </c>
      <c r="AB50" s="558"/>
      <c r="AC50" s="561"/>
      <c r="AD50" s="641" t="s">
        <v>140</v>
      </c>
      <c r="AE50" s="642"/>
      <c r="AF50" s="361">
        <f t="shared" si="14"/>
        <v>67600</v>
      </c>
      <c r="AG50" s="379">
        <f t="shared" si="15"/>
        <v>74700</v>
      </c>
      <c r="AH50" s="379">
        <f t="shared" si="16"/>
        <v>91700</v>
      </c>
      <c r="AI50" s="380">
        <f t="shared" si="17"/>
        <v>129600</v>
      </c>
      <c r="AS50" s="18" t="s">
        <v>47</v>
      </c>
      <c r="AT50" s="18">
        <v>801</v>
      </c>
      <c r="AU50" s="18">
        <v>1200</v>
      </c>
      <c r="AV50" s="572"/>
      <c r="AW50" s="575"/>
      <c r="AX50" s="579" t="s">
        <v>15</v>
      </c>
      <c r="AY50" s="580"/>
      <c r="AZ50" s="27">
        <f>'2枚建'!AZ50+'2枚建(戸先錠)'!$B$6</f>
        <v>43800</v>
      </c>
      <c r="BA50" s="28">
        <f>'2枚建'!BA50+'2枚建(戸先錠)'!$B$6</f>
        <v>48700</v>
      </c>
      <c r="BB50" s="28">
        <f>'2枚建'!BB50+'2枚建(戸先錠)'!$B$6</f>
        <v>55700</v>
      </c>
      <c r="BC50" s="29">
        <f>'2枚建'!BC50+'2枚建(戸先錠)'!$B$6</f>
        <v>73800</v>
      </c>
      <c r="BD50" s="18" t="s">
        <v>47</v>
      </c>
      <c r="BE50" s="18">
        <v>801</v>
      </c>
      <c r="BF50" s="18">
        <v>1200</v>
      </c>
      <c r="BG50" s="582"/>
      <c r="BH50" s="585"/>
      <c r="BI50" s="579" t="s">
        <v>15</v>
      </c>
      <c r="BJ50" s="580"/>
      <c r="BK50" s="27">
        <f>'2枚建'!BK50+'2枚建(戸先錠)'!$B$6</f>
        <v>55700</v>
      </c>
      <c r="BL50" s="28">
        <f>'2枚建'!BL50+'2枚建(戸先錠)'!$B$6</f>
        <v>62900</v>
      </c>
      <c r="BM50" s="28">
        <f>'2枚建'!BM50+'2枚建(戸先錠)'!$B$6</f>
        <v>75100</v>
      </c>
      <c r="BN50" s="29">
        <f>'2枚建'!BN50+'2枚建(戸先錠)'!$B$6</f>
        <v>103700</v>
      </c>
      <c r="BO50" s="18" t="s">
        <v>47</v>
      </c>
      <c r="BP50" s="18">
        <v>801</v>
      </c>
      <c r="BQ50" s="18">
        <v>1200</v>
      </c>
      <c r="BR50" s="582"/>
      <c r="BS50" s="585"/>
      <c r="BT50" s="579" t="s">
        <v>15</v>
      </c>
      <c r="BU50" s="580"/>
      <c r="BV50" s="27">
        <f>'2枚建'!BV50+'2枚建(戸先錠)'!$B$6</f>
        <v>67600</v>
      </c>
      <c r="BW50" s="28">
        <f>'2枚建'!BW50+'2枚建(戸先錠)'!$B$6</f>
        <v>74700</v>
      </c>
      <c r="BX50" s="28">
        <f>'2枚建'!BX50+'2枚建(戸先錠)'!$B$6</f>
        <v>91700</v>
      </c>
      <c r="BY50" s="29">
        <f>'2枚建'!BY50+'2枚建(戸先錠)'!$B$6</f>
        <v>129600</v>
      </c>
    </row>
    <row r="51" spans="6:77" ht="25.5" customHeight="1" x14ac:dyDescent="0.4">
      <c r="F51" s="551"/>
      <c r="G51" s="553"/>
      <c r="H51" s="643" t="s">
        <v>141</v>
      </c>
      <c r="I51" s="644"/>
      <c r="J51" s="381">
        <f t="shared" si="6"/>
        <v>48700</v>
      </c>
      <c r="K51" s="382">
        <f t="shared" si="7"/>
        <v>54200</v>
      </c>
      <c r="L51" s="365">
        <f t="shared" si="8"/>
        <v>62300</v>
      </c>
      <c r="M51" s="383">
        <f t="shared" si="9"/>
        <v>82700</v>
      </c>
      <c r="Q51" s="558"/>
      <c r="R51" s="561"/>
      <c r="S51" s="643" t="s">
        <v>141</v>
      </c>
      <c r="T51" s="644"/>
      <c r="U51" s="381">
        <f t="shared" si="10"/>
        <v>62400</v>
      </c>
      <c r="V51" s="382">
        <f t="shared" si="11"/>
        <v>72200</v>
      </c>
      <c r="W51" s="365">
        <f t="shared" si="12"/>
        <v>86700</v>
      </c>
      <c r="X51" s="383">
        <f t="shared" si="13"/>
        <v>119400</v>
      </c>
      <c r="AB51" s="558"/>
      <c r="AC51" s="561"/>
      <c r="AD51" s="643" t="s">
        <v>141</v>
      </c>
      <c r="AE51" s="644"/>
      <c r="AF51" s="381">
        <f t="shared" si="14"/>
        <v>74100</v>
      </c>
      <c r="AG51" s="382">
        <f t="shared" si="15"/>
        <v>87400</v>
      </c>
      <c r="AH51" s="365">
        <f t="shared" si="16"/>
        <v>107700</v>
      </c>
      <c r="AI51" s="383">
        <f t="shared" si="17"/>
        <v>151300</v>
      </c>
      <c r="AS51" s="18" t="s">
        <v>48</v>
      </c>
      <c r="AT51" s="18">
        <v>1201</v>
      </c>
      <c r="AU51" s="18">
        <v>1400</v>
      </c>
      <c r="AV51" s="572"/>
      <c r="AW51" s="575"/>
      <c r="AX51" s="549" t="s">
        <v>16</v>
      </c>
      <c r="AY51" s="550"/>
      <c r="AZ51" s="30">
        <f>'2枚建'!AZ51+'2枚建(戸先錠)'!$B$6</f>
        <v>48700</v>
      </c>
      <c r="BA51" s="31">
        <f>'2枚建'!BA51+'2枚建(戸先錠)'!$B$6</f>
        <v>54200</v>
      </c>
      <c r="BB51" s="31">
        <f>'2枚建'!BB51+'2枚建(戸先錠)'!$B$6</f>
        <v>62300</v>
      </c>
      <c r="BC51" s="32">
        <f>'2枚建'!BC51+'2枚建(戸先錠)'!$B$6</f>
        <v>82700</v>
      </c>
      <c r="BD51" s="18" t="s">
        <v>48</v>
      </c>
      <c r="BE51" s="18">
        <v>1201</v>
      </c>
      <c r="BF51" s="18">
        <v>1400</v>
      </c>
      <c r="BG51" s="582"/>
      <c r="BH51" s="585"/>
      <c r="BI51" s="588" t="s">
        <v>16</v>
      </c>
      <c r="BJ51" s="589"/>
      <c r="BK51" s="33">
        <f>'2枚建'!BK51+'2枚建(戸先錠)'!$B$6</f>
        <v>62400</v>
      </c>
      <c r="BL51" s="34">
        <f>'2枚建'!BL51+'2枚建(戸先錠)'!$B$6</f>
        <v>72200</v>
      </c>
      <c r="BM51" s="34">
        <f>'2枚建'!BM51+'2枚建(戸先錠)'!$B$6</f>
        <v>86700</v>
      </c>
      <c r="BN51" s="35">
        <f>'2枚建'!BN51+'2枚建(戸先錠)'!$B$6</f>
        <v>119400</v>
      </c>
      <c r="BO51" s="18" t="s">
        <v>48</v>
      </c>
      <c r="BP51" s="18">
        <v>1201</v>
      </c>
      <c r="BQ51" s="18">
        <v>1400</v>
      </c>
      <c r="BR51" s="582"/>
      <c r="BS51" s="585"/>
      <c r="BT51" s="588" t="s">
        <v>16</v>
      </c>
      <c r="BU51" s="589"/>
      <c r="BV51" s="33">
        <f>'2枚建'!BV51+'2枚建(戸先錠)'!$B$6</f>
        <v>74100</v>
      </c>
      <c r="BW51" s="34">
        <f>'2枚建'!BW51+'2枚建(戸先錠)'!$B$6</f>
        <v>87400</v>
      </c>
      <c r="BX51" s="34">
        <f>'2枚建'!BX51+'2枚建(戸先錠)'!$B$6</f>
        <v>107700</v>
      </c>
      <c r="BY51" s="35">
        <f>'2枚建'!BY51+'2枚建(戸先錠)'!$B$6</f>
        <v>151300</v>
      </c>
    </row>
    <row r="52" spans="6:77" ht="25.5" customHeight="1" x14ac:dyDescent="0.4">
      <c r="F52" s="551"/>
      <c r="G52" s="553"/>
      <c r="H52" s="645" t="s">
        <v>142</v>
      </c>
      <c r="I52" s="646"/>
      <c r="J52" s="384">
        <f t="shared" si="6"/>
        <v>77300</v>
      </c>
      <c r="K52" s="385">
        <f t="shared" si="7"/>
        <v>88400</v>
      </c>
      <c r="L52" s="386">
        <f t="shared" si="8"/>
        <v>98200</v>
      </c>
      <c r="M52" s="372">
        <f t="shared" si="9"/>
        <v>124500</v>
      </c>
      <c r="Q52" s="558"/>
      <c r="R52" s="561"/>
      <c r="S52" s="645" t="s">
        <v>142</v>
      </c>
      <c r="T52" s="646"/>
      <c r="U52" s="384">
        <f t="shared" si="10"/>
        <v>99100</v>
      </c>
      <c r="V52" s="385">
        <f t="shared" si="11"/>
        <v>114800</v>
      </c>
      <c r="W52" s="386">
        <f t="shared" si="12"/>
        <v>136700</v>
      </c>
      <c r="X52" s="372">
        <f t="shared" si="13"/>
        <v>176400</v>
      </c>
      <c r="AB52" s="558"/>
      <c r="AC52" s="561"/>
      <c r="AD52" s="645" t="s">
        <v>142</v>
      </c>
      <c r="AE52" s="646"/>
      <c r="AF52" s="384">
        <f t="shared" si="14"/>
        <v>114100</v>
      </c>
      <c r="AG52" s="385">
        <f t="shared" si="15"/>
        <v>134900</v>
      </c>
      <c r="AH52" s="386">
        <f t="shared" si="16"/>
        <v>166900</v>
      </c>
      <c r="AI52" s="372">
        <f t="shared" si="17"/>
        <v>219100</v>
      </c>
      <c r="AS52" s="18" t="s">
        <v>49</v>
      </c>
      <c r="AT52" s="18">
        <v>1401</v>
      </c>
      <c r="AU52" s="18">
        <v>1800</v>
      </c>
      <c r="AV52" s="572"/>
      <c r="AW52" s="575"/>
      <c r="AX52" s="569" t="s">
        <v>17</v>
      </c>
      <c r="AY52" s="570"/>
      <c r="AZ52" s="36">
        <f>'2枚建'!AZ52+'2枚建(戸先錠)'!$B$6</f>
        <v>77300</v>
      </c>
      <c r="BA52" s="22">
        <f>'2枚建'!BA52+'2枚建(戸先錠)'!$B$6</f>
        <v>88400</v>
      </c>
      <c r="BB52" s="22">
        <f>'2枚建'!BB52+'2枚建(戸先錠)'!$B$6</f>
        <v>98200</v>
      </c>
      <c r="BC52" s="37">
        <f>'2枚建'!BC52+'2枚建(戸先錠)'!$B$6</f>
        <v>124500</v>
      </c>
      <c r="BD52" s="18" t="s">
        <v>49</v>
      </c>
      <c r="BE52" s="18">
        <v>1401</v>
      </c>
      <c r="BF52" s="18">
        <v>1800</v>
      </c>
      <c r="BG52" s="582"/>
      <c r="BH52" s="585"/>
      <c r="BI52" s="569" t="s">
        <v>17</v>
      </c>
      <c r="BJ52" s="570"/>
      <c r="BK52" s="36">
        <f>'2枚建'!BK52+'2枚建(戸先錠)'!$B$6</f>
        <v>99100</v>
      </c>
      <c r="BL52" s="22">
        <f>'2枚建'!BL52+'2枚建(戸先錠)'!$B$6</f>
        <v>114800</v>
      </c>
      <c r="BM52" s="22">
        <f>'2枚建'!BM52+'2枚建(戸先錠)'!$B$6</f>
        <v>136700</v>
      </c>
      <c r="BN52" s="37">
        <f>'2枚建'!BN52+'2枚建(戸先錠)'!$B$6</f>
        <v>176400</v>
      </c>
      <c r="BO52" s="18" t="s">
        <v>49</v>
      </c>
      <c r="BP52" s="18">
        <v>1401</v>
      </c>
      <c r="BQ52" s="18">
        <v>1800</v>
      </c>
      <c r="BR52" s="582"/>
      <c r="BS52" s="585"/>
      <c r="BT52" s="569" t="s">
        <v>17</v>
      </c>
      <c r="BU52" s="570"/>
      <c r="BV52" s="36">
        <f>'2枚建'!BV52+'2枚建(戸先錠)'!$B$6</f>
        <v>114100</v>
      </c>
      <c r="BW52" s="22">
        <f>'2枚建'!BW52+'2枚建(戸先錠)'!$B$6</f>
        <v>134900</v>
      </c>
      <c r="BX52" s="22">
        <f>'2枚建'!BX52+'2枚建(戸先錠)'!$B$6</f>
        <v>166900</v>
      </c>
      <c r="BY52" s="37">
        <f>'2枚建'!BY52+'2枚建(戸先錠)'!$B$6</f>
        <v>219100</v>
      </c>
    </row>
    <row r="53" spans="6:77" ht="25.5" customHeight="1" x14ac:dyDescent="0.4">
      <c r="F53" s="551"/>
      <c r="G53" s="553"/>
      <c r="H53" s="641" t="s">
        <v>143</v>
      </c>
      <c r="I53" s="642"/>
      <c r="J53" s="361">
        <f t="shared" si="6"/>
        <v>86000</v>
      </c>
      <c r="K53" s="362">
        <f t="shared" si="7"/>
        <v>104000</v>
      </c>
      <c r="L53" s="362">
        <f t="shared" si="8"/>
        <v>112100</v>
      </c>
      <c r="M53" s="363">
        <f t="shared" si="9"/>
        <v>138200</v>
      </c>
      <c r="Q53" s="558"/>
      <c r="R53" s="561"/>
      <c r="S53" s="641" t="s">
        <v>143</v>
      </c>
      <c r="T53" s="642"/>
      <c r="U53" s="361">
        <f t="shared" si="10"/>
        <v>111000</v>
      </c>
      <c r="V53" s="362">
        <f t="shared" si="11"/>
        <v>140200</v>
      </c>
      <c r="W53" s="362">
        <f t="shared" si="12"/>
        <v>152300</v>
      </c>
      <c r="X53" s="363">
        <f t="shared" si="13"/>
        <v>196600</v>
      </c>
      <c r="AB53" s="558"/>
      <c r="AC53" s="561"/>
      <c r="AD53" s="641" t="s">
        <v>143</v>
      </c>
      <c r="AE53" s="642"/>
      <c r="AF53" s="361">
        <f t="shared" si="14"/>
        <v>129800</v>
      </c>
      <c r="AG53" s="362">
        <f t="shared" si="15"/>
        <v>168900</v>
      </c>
      <c r="AH53" s="362">
        <f t="shared" si="16"/>
        <v>184500</v>
      </c>
      <c r="AI53" s="363">
        <f t="shared" si="17"/>
        <v>245100</v>
      </c>
      <c r="AS53" s="18" t="s">
        <v>50</v>
      </c>
      <c r="AT53" s="18">
        <v>1801</v>
      </c>
      <c r="AU53" s="18">
        <v>2200</v>
      </c>
      <c r="AV53" s="572"/>
      <c r="AW53" s="575"/>
      <c r="AX53" s="579" t="s">
        <v>18</v>
      </c>
      <c r="AY53" s="580"/>
      <c r="AZ53" s="27">
        <f>'2枚建'!AZ53+'2枚建(戸先錠)'!$B$6</f>
        <v>86000</v>
      </c>
      <c r="BA53" s="38">
        <f>'2枚建'!BA53+'2枚建(戸先錠)'!$B$6</f>
        <v>104000</v>
      </c>
      <c r="BB53" s="38">
        <f>'2枚建'!BB53+'2枚建(戸先錠)'!$B$6</f>
        <v>112100</v>
      </c>
      <c r="BC53" s="39">
        <f>'2枚建'!BC53+'2枚建(戸先錠)'!$B$6</f>
        <v>138200</v>
      </c>
      <c r="BD53" s="18" t="s">
        <v>50</v>
      </c>
      <c r="BE53" s="18">
        <v>1801</v>
      </c>
      <c r="BF53" s="18">
        <v>2200</v>
      </c>
      <c r="BG53" s="582"/>
      <c r="BH53" s="585"/>
      <c r="BI53" s="579" t="s">
        <v>18</v>
      </c>
      <c r="BJ53" s="580"/>
      <c r="BK53" s="27">
        <f>'2枚建'!BK53+'2枚建(戸先錠)'!$B$6</f>
        <v>111000</v>
      </c>
      <c r="BL53" s="38">
        <f>'2枚建'!BL53+'2枚建(戸先錠)'!$B$6</f>
        <v>140200</v>
      </c>
      <c r="BM53" s="28">
        <f>'2枚建'!BM53+'2枚建(戸先錠)'!$B$6</f>
        <v>152300</v>
      </c>
      <c r="BN53" s="39">
        <f>'2枚建'!BN53+'2枚建(戸先錠)'!$B$6</f>
        <v>196600</v>
      </c>
      <c r="BO53" s="18" t="s">
        <v>50</v>
      </c>
      <c r="BP53" s="18">
        <v>1801</v>
      </c>
      <c r="BQ53" s="18">
        <v>2200</v>
      </c>
      <c r="BR53" s="582"/>
      <c r="BS53" s="585"/>
      <c r="BT53" s="579" t="s">
        <v>18</v>
      </c>
      <c r="BU53" s="580"/>
      <c r="BV53" s="27">
        <f>'2枚建'!BV53+'2枚建(戸先錠)'!$B$6</f>
        <v>129800</v>
      </c>
      <c r="BW53" s="38">
        <f>'2枚建'!BW53+'2枚建(戸先錠)'!$B$6</f>
        <v>168900</v>
      </c>
      <c r="BX53" s="28">
        <f>'2枚建'!BX53+'2枚建(戸先錠)'!$B$6</f>
        <v>184500</v>
      </c>
      <c r="BY53" s="39">
        <f>'2枚建'!BY53+'2枚建(戸先錠)'!$B$6</f>
        <v>245100</v>
      </c>
    </row>
    <row r="54" spans="6:77" ht="25.5" customHeight="1" thickBot="1" x14ac:dyDescent="0.45">
      <c r="F54" s="551"/>
      <c r="G54" s="554"/>
      <c r="H54" s="647" t="s">
        <v>189</v>
      </c>
      <c r="I54" s="648"/>
      <c r="J54" s="373" t="str">
        <f t="shared" si="6"/>
        <v>-</v>
      </c>
      <c r="K54" s="387">
        <f t="shared" si="7"/>
        <v>112300</v>
      </c>
      <c r="L54" s="374">
        <f t="shared" si="8"/>
        <v>123700</v>
      </c>
      <c r="M54" s="375">
        <f t="shared" si="9"/>
        <v>150300</v>
      </c>
      <c r="Q54" s="558"/>
      <c r="R54" s="562"/>
      <c r="S54" s="647" t="s">
        <v>189</v>
      </c>
      <c r="T54" s="648"/>
      <c r="U54" s="373" t="str">
        <f t="shared" si="10"/>
        <v>-</v>
      </c>
      <c r="V54" s="387">
        <f t="shared" si="11"/>
        <v>150200</v>
      </c>
      <c r="W54" s="374">
        <f t="shared" si="12"/>
        <v>169900</v>
      </c>
      <c r="X54" s="375">
        <f t="shared" si="13"/>
        <v>215800</v>
      </c>
      <c r="AB54" s="558"/>
      <c r="AC54" s="562"/>
      <c r="AD54" s="647" t="s">
        <v>189</v>
      </c>
      <c r="AE54" s="648"/>
      <c r="AF54" s="373" t="str">
        <f t="shared" si="14"/>
        <v>-</v>
      </c>
      <c r="AG54" s="387">
        <f t="shared" si="15"/>
        <v>180300</v>
      </c>
      <c r="AH54" s="374">
        <f t="shared" si="16"/>
        <v>207200</v>
      </c>
      <c r="AI54" s="375">
        <f t="shared" si="17"/>
        <v>270400</v>
      </c>
      <c r="AS54" s="18" t="s">
        <v>51</v>
      </c>
      <c r="AT54" s="18">
        <v>2201</v>
      </c>
      <c r="AU54" s="211">
        <v>2260</v>
      </c>
      <c r="AV54" s="572"/>
      <c r="AW54" s="576"/>
      <c r="AX54" s="654" t="s">
        <v>188</v>
      </c>
      <c r="AY54" s="655"/>
      <c r="AZ54" s="40" t="e">
        <f>'2枚建'!AZ54+'2枚建(戸先錠)'!$B$6</f>
        <v>#VALUE!</v>
      </c>
      <c r="BA54" s="41">
        <f>'2枚建'!BA54+'2枚建(戸先錠)'!$B$6</f>
        <v>112300</v>
      </c>
      <c r="BB54" s="41">
        <f>'2枚建'!BB54+'2枚建(戸先錠)'!$B$6</f>
        <v>123700</v>
      </c>
      <c r="BC54" s="42">
        <f>'2枚建'!BC54+'2枚建(戸先錠)'!$B$6</f>
        <v>150300</v>
      </c>
      <c r="BD54" s="18" t="s">
        <v>51</v>
      </c>
      <c r="BE54" s="18">
        <v>2201</v>
      </c>
      <c r="BF54" s="211">
        <v>2260</v>
      </c>
      <c r="BG54" s="582"/>
      <c r="BH54" s="586"/>
      <c r="BI54" s="654" t="s">
        <v>188</v>
      </c>
      <c r="BJ54" s="655"/>
      <c r="BK54" s="40" t="e">
        <f>'2枚建'!BK54+'2枚建(戸先錠)'!$B$6</f>
        <v>#VALUE!</v>
      </c>
      <c r="BL54" s="41">
        <f>'2枚建'!BL54+'2枚建(戸先錠)'!$B$6</f>
        <v>150200</v>
      </c>
      <c r="BM54" s="43">
        <f>'2枚建'!BM54+'2枚建(戸先錠)'!$B$6</f>
        <v>169900</v>
      </c>
      <c r="BN54" s="42">
        <f>'2枚建'!BN54+'2枚建(戸先錠)'!$B$6</f>
        <v>215800</v>
      </c>
      <c r="BO54" s="18" t="s">
        <v>51</v>
      </c>
      <c r="BP54" s="18">
        <v>2201</v>
      </c>
      <c r="BQ54" s="211">
        <v>2260</v>
      </c>
      <c r="BR54" s="582"/>
      <c r="BS54" s="586"/>
      <c r="BT54" s="654" t="s">
        <v>188</v>
      </c>
      <c r="BU54" s="655"/>
      <c r="BV54" s="40" t="e">
        <f>'2枚建'!BV54+'2枚建(戸先錠)'!$B$6</f>
        <v>#VALUE!</v>
      </c>
      <c r="BW54" s="41">
        <f>'2枚建'!BW54+'2枚建(戸先錠)'!$B$6</f>
        <v>180300</v>
      </c>
      <c r="BX54" s="43">
        <f>'2枚建'!BX54+'2枚建(戸先錠)'!$B$6</f>
        <v>207200</v>
      </c>
      <c r="BY54" s="42">
        <f>'2枚建'!BY54+'2枚建(戸先錠)'!$B$6</f>
        <v>270400</v>
      </c>
    </row>
    <row r="55" spans="6:77" ht="25.5" customHeight="1" x14ac:dyDescent="0.4">
      <c r="F55" s="551"/>
      <c r="G55" s="595" t="s">
        <v>20</v>
      </c>
      <c r="H55" s="639" t="s">
        <v>139</v>
      </c>
      <c r="I55" s="640"/>
      <c r="J55" s="378">
        <f t="shared" si="6"/>
        <v>39100</v>
      </c>
      <c r="K55" s="359">
        <f t="shared" si="7"/>
        <v>44100</v>
      </c>
      <c r="L55" s="359">
        <f t="shared" si="8"/>
        <v>51000</v>
      </c>
      <c r="M55" s="360">
        <f t="shared" si="9"/>
        <v>59600</v>
      </c>
      <c r="Q55" s="558"/>
      <c r="R55" s="596" t="s">
        <v>119</v>
      </c>
      <c r="S55" s="639" t="s">
        <v>139</v>
      </c>
      <c r="T55" s="640"/>
      <c r="U55" s="378">
        <f t="shared" si="10"/>
        <v>55000</v>
      </c>
      <c r="V55" s="359">
        <f t="shared" si="11"/>
        <v>66700</v>
      </c>
      <c r="W55" s="359">
        <f t="shared" si="12"/>
        <v>80700</v>
      </c>
      <c r="X55" s="360">
        <f t="shared" si="13"/>
        <v>98600</v>
      </c>
      <c r="AB55" s="558"/>
      <c r="AC55" s="596" t="s">
        <v>119</v>
      </c>
      <c r="AD55" s="639" t="s">
        <v>139</v>
      </c>
      <c r="AE55" s="640"/>
      <c r="AF55" s="378">
        <f t="shared" si="14"/>
        <v>56900</v>
      </c>
      <c r="AG55" s="359">
        <f t="shared" si="15"/>
        <v>70400</v>
      </c>
      <c r="AH55" s="359">
        <f t="shared" si="16"/>
        <v>83100</v>
      </c>
      <c r="AI55" s="360">
        <f t="shared" si="17"/>
        <v>103600</v>
      </c>
      <c r="AS55" s="18" t="s">
        <v>46</v>
      </c>
      <c r="AT55" s="18">
        <v>250</v>
      </c>
      <c r="AU55" s="18">
        <v>800</v>
      </c>
      <c r="AV55" s="572"/>
      <c r="AW55" s="597" t="s">
        <v>20</v>
      </c>
      <c r="AX55" s="577" t="s">
        <v>12</v>
      </c>
      <c r="AY55" s="578"/>
      <c r="AZ55" s="21">
        <f>'2枚建'!AZ55+'2枚建(戸先錠)'!$B$6</f>
        <v>39100</v>
      </c>
      <c r="BA55" s="22">
        <f>'2枚建'!BA55+'2枚建(戸先錠)'!$B$6</f>
        <v>44100</v>
      </c>
      <c r="BB55" s="22">
        <f>'2枚建'!BB55+'2枚建(戸先錠)'!$B$6</f>
        <v>51000</v>
      </c>
      <c r="BC55" s="23">
        <f>'2枚建'!BC55+'2枚建(戸先錠)'!$B$6</f>
        <v>59600</v>
      </c>
      <c r="BD55" s="18" t="s">
        <v>46</v>
      </c>
      <c r="BE55" s="18">
        <v>250</v>
      </c>
      <c r="BF55" s="18">
        <v>800</v>
      </c>
      <c r="BG55" s="582"/>
      <c r="BH55" s="590" t="s">
        <v>21</v>
      </c>
      <c r="BI55" s="577" t="s">
        <v>12</v>
      </c>
      <c r="BJ55" s="578"/>
      <c r="BK55" s="21">
        <f>'2枚建'!BK55+'2枚建(戸先錠)'!$B$6</f>
        <v>55000</v>
      </c>
      <c r="BL55" s="22">
        <f>'2枚建'!BL55+'2枚建(戸先錠)'!$B$6</f>
        <v>66700</v>
      </c>
      <c r="BM55" s="22">
        <f>'2枚建'!BM55+'2枚建(戸先錠)'!$B$6</f>
        <v>80700</v>
      </c>
      <c r="BN55" s="23">
        <f>'2枚建'!BN55+'2枚建(戸先錠)'!$B$6</f>
        <v>98600</v>
      </c>
      <c r="BO55" s="18" t="s">
        <v>46</v>
      </c>
      <c r="BP55" s="18">
        <v>250</v>
      </c>
      <c r="BQ55" s="18">
        <v>800</v>
      </c>
      <c r="BR55" s="582"/>
      <c r="BS55" s="590" t="s">
        <v>21</v>
      </c>
      <c r="BT55" s="577" t="s">
        <v>29</v>
      </c>
      <c r="BU55" s="578"/>
      <c r="BV55" s="21">
        <f>'2枚建'!BV55+'2枚建(戸先錠)'!$B$6</f>
        <v>56900</v>
      </c>
      <c r="BW55" s="22">
        <f>'2枚建'!BW55+'2枚建(戸先錠)'!$B$6</f>
        <v>70400</v>
      </c>
      <c r="BX55" s="22">
        <f>'2枚建'!BX55+'2枚建(戸先錠)'!$B$6</f>
        <v>83100</v>
      </c>
      <c r="BY55" s="23">
        <f>'2枚建'!BY55+'2枚建(戸先錠)'!$B$6</f>
        <v>103600</v>
      </c>
    </row>
    <row r="56" spans="6:77" ht="25.5" customHeight="1" x14ac:dyDescent="0.4">
      <c r="F56" s="551"/>
      <c r="G56" s="595"/>
      <c r="H56" s="641" t="s">
        <v>140</v>
      </c>
      <c r="I56" s="642"/>
      <c r="J56" s="361">
        <f t="shared" si="6"/>
        <v>45900</v>
      </c>
      <c r="K56" s="379">
        <f t="shared" si="7"/>
        <v>51600</v>
      </c>
      <c r="L56" s="379">
        <f t="shared" si="8"/>
        <v>59700</v>
      </c>
      <c r="M56" s="380">
        <f t="shared" si="9"/>
        <v>80100</v>
      </c>
      <c r="Q56" s="558"/>
      <c r="R56" s="561"/>
      <c r="S56" s="641" t="s">
        <v>140</v>
      </c>
      <c r="T56" s="642"/>
      <c r="U56" s="361">
        <f t="shared" si="10"/>
        <v>69900</v>
      </c>
      <c r="V56" s="379">
        <f t="shared" si="11"/>
        <v>78600</v>
      </c>
      <c r="W56" s="379">
        <f t="shared" si="12"/>
        <v>97200</v>
      </c>
      <c r="X56" s="380">
        <f t="shared" si="13"/>
        <v>138100</v>
      </c>
      <c r="AB56" s="558"/>
      <c r="AC56" s="561"/>
      <c r="AD56" s="641" t="s">
        <v>140</v>
      </c>
      <c r="AE56" s="642"/>
      <c r="AF56" s="361">
        <f t="shared" si="14"/>
        <v>72000</v>
      </c>
      <c r="AG56" s="379">
        <f t="shared" si="15"/>
        <v>83800</v>
      </c>
      <c r="AH56" s="379">
        <f t="shared" si="16"/>
        <v>104500</v>
      </c>
      <c r="AI56" s="380">
        <f t="shared" si="17"/>
        <v>149500</v>
      </c>
      <c r="AS56" s="18" t="s">
        <v>47</v>
      </c>
      <c r="AT56" s="18">
        <v>801</v>
      </c>
      <c r="AU56" s="18">
        <v>1200</v>
      </c>
      <c r="AV56" s="572"/>
      <c r="AW56" s="597"/>
      <c r="AX56" s="579" t="s">
        <v>15</v>
      </c>
      <c r="AY56" s="580"/>
      <c r="AZ56" s="27">
        <f>'2枚建'!AZ56+'2枚建(戸先錠)'!$B$6</f>
        <v>45900</v>
      </c>
      <c r="BA56" s="28">
        <f>'2枚建'!BA56+'2枚建(戸先錠)'!$B$6</f>
        <v>51600</v>
      </c>
      <c r="BB56" s="28">
        <f>'2枚建'!BB56+'2枚建(戸先錠)'!$B$6</f>
        <v>59700</v>
      </c>
      <c r="BC56" s="29">
        <f>'2枚建'!BC56+'2枚建(戸先錠)'!$B$6</f>
        <v>80100</v>
      </c>
      <c r="BD56" s="18" t="s">
        <v>47</v>
      </c>
      <c r="BE56" s="18">
        <v>801</v>
      </c>
      <c r="BF56" s="18">
        <v>1200</v>
      </c>
      <c r="BG56" s="582"/>
      <c r="BH56" s="585"/>
      <c r="BI56" s="579" t="s">
        <v>15</v>
      </c>
      <c r="BJ56" s="580"/>
      <c r="BK56" s="27">
        <f>'2枚建'!BK56+'2枚建(戸先錠)'!$B$6</f>
        <v>69900</v>
      </c>
      <c r="BL56" s="28">
        <f>'2枚建'!BL56+'2枚建(戸先錠)'!$B$6</f>
        <v>78600</v>
      </c>
      <c r="BM56" s="28">
        <f>'2枚建'!BM56+'2枚建(戸先錠)'!$B$6</f>
        <v>97200</v>
      </c>
      <c r="BN56" s="39">
        <f>'2枚建'!BN56+'2枚建(戸先錠)'!$B$6</f>
        <v>138100</v>
      </c>
      <c r="BO56" s="18" t="s">
        <v>47</v>
      </c>
      <c r="BP56" s="18">
        <v>801</v>
      </c>
      <c r="BQ56" s="18">
        <v>1200</v>
      </c>
      <c r="BR56" s="582"/>
      <c r="BS56" s="585"/>
      <c r="BT56" s="579" t="s">
        <v>15</v>
      </c>
      <c r="BU56" s="580"/>
      <c r="BV56" s="27">
        <f>'2枚建'!BV56+'2枚建(戸先錠)'!$B$6</f>
        <v>72000</v>
      </c>
      <c r="BW56" s="28">
        <f>'2枚建'!BW56+'2枚建(戸先錠)'!$B$6</f>
        <v>83800</v>
      </c>
      <c r="BX56" s="28">
        <f>'2枚建'!BX56+'2枚建(戸先錠)'!$B$6</f>
        <v>104500</v>
      </c>
      <c r="BY56" s="39">
        <f>'2枚建'!BY56+'2枚建(戸先錠)'!$B$6</f>
        <v>149500</v>
      </c>
    </row>
    <row r="57" spans="6:77" ht="25.5" customHeight="1" x14ac:dyDescent="0.4">
      <c r="F57" s="551"/>
      <c r="G57" s="595"/>
      <c r="H57" s="643" t="s">
        <v>141</v>
      </c>
      <c r="I57" s="644"/>
      <c r="J57" s="381">
        <f t="shared" si="6"/>
        <v>50100</v>
      </c>
      <c r="K57" s="382">
        <f t="shared" si="7"/>
        <v>57900</v>
      </c>
      <c r="L57" s="365">
        <f t="shared" si="8"/>
        <v>67400</v>
      </c>
      <c r="M57" s="383">
        <f t="shared" si="9"/>
        <v>90400</v>
      </c>
      <c r="Q57" s="558"/>
      <c r="R57" s="561"/>
      <c r="S57" s="643" t="s">
        <v>141</v>
      </c>
      <c r="T57" s="644"/>
      <c r="U57" s="381">
        <f t="shared" si="10"/>
        <v>77300</v>
      </c>
      <c r="V57" s="382">
        <f t="shared" si="11"/>
        <v>92400</v>
      </c>
      <c r="W57" s="365">
        <f t="shared" si="12"/>
        <v>114600</v>
      </c>
      <c r="X57" s="383">
        <f t="shared" si="13"/>
        <v>161800</v>
      </c>
      <c r="AB57" s="558"/>
      <c r="AC57" s="561"/>
      <c r="AD57" s="643" t="s">
        <v>141</v>
      </c>
      <c r="AE57" s="644"/>
      <c r="AF57" s="381">
        <f t="shared" si="14"/>
        <v>81500</v>
      </c>
      <c r="AG57" s="382">
        <f t="shared" si="15"/>
        <v>99100</v>
      </c>
      <c r="AH57" s="365">
        <f t="shared" si="16"/>
        <v>123800</v>
      </c>
      <c r="AI57" s="383">
        <f t="shared" si="17"/>
        <v>175800</v>
      </c>
      <c r="AS57" s="18" t="s">
        <v>48</v>
      </c>
      <c r="AT57" s="18">
        <v>1201</v>
      </c>
      <c r="AU57" s="18">
        <v>1400</v>
      </c>
      <c r="AV57" s="572"/>
      <c r="AW57" s="597"/>
      <c r="AX57" s="549" t="s">
        <v>16</v>
      </c>
      <c r="AY57" s="550"/>
      <c r="AZ57" s="30">
        <f>'2枚建'!AZ57+'2枚建(戸先錠)'!$B$6</f>
        <v>50100</v>
      </c>
      <c r="BA57" s="31">
        <f>'2枚建'!BA57+'2枚建(戸先錠)'!$B$6</f>
        <v>57900</v>
      </c>
      <c r="BB57" s="31">
        <f>'2枚建'!BB57+'2枚建(戸先錠)'!$B$6</f>
        <v>67400</v>
      </c>
      <c r="BC57" s="44">
        <f>'2枚建'!BC57+'2枚建(戸先錠)'!$B$6</f>
        <v>90400</v>
      </c>
      <c r="BD57" s="18" t="s">
        <v>48</v>
      </c>
      <c r="BE57" s="18">
        <v>1201</v>
      </c>
      <c r="BF57" s="18">
        <v>1400</v>
      </c>
      <c r="BG57" s="582"/>
      <c r="BH57" s="585"/>
      <c r="BI57" s="588" t="s">
        <v>16</v>
      </c>
      <c r="BJ57" s="589"/>
      <c r="BK57" s="33">
        <f>'2枚建'!BK57+'2枚建(戸先錠)'!$B$6</f>
        <v>77300</v>
      </c>
      <c r="BL57" s="34">
        <f>'2枚建'!BL57+'2枚建(戸先錠)'!$B$6</f>
        <v>92400</v>
      </c>
      <c r="BM57" s="34">
        <f>'2枚建'!BM57+'2枚建(戸先錠)'!$B$6</f>
        <v>114600</v>
      </c>
      <c r="BN57" s="35">
        <f>'2枚建'!BN57+'2枚建(戸先錠)'!$B$6</f>
        <v>161800</v>
      </c>
      <c r="BO57" s="18" t="s">
        <v>48</v>
      </c>
      <c r="BP57" s="18">
        <v>1201</v>
      </c>
      <c r="BQ57" s="18">
        <v>1400</v>
      </c>
      <c r="BR57" s="582"/>
      <c r="BS57" s="585"/>
      <c r="BT57" s="588" t="s">
        <v>16</v>
      </c>
      <c r="BU57" s="589"/>
      <c r="BV57" s="33">
        <f>'2枚建'!BV57+'2枚建(戸先錠)'!$B$6</f>
        <v>81500</v>
      </c>
      <c r="BW57" s="34">
        <f>'2枚建'!BW57+'2枚建(戸先錠)'!$B$6</f>
        <v>99100</v>
      </c>
      <c r="BX57" s="34">
        <f>'2枚建'!BX57+'2枚建(戸先錠)'!$B$6</f>
        <v>123800</v>
      </c>
      <c r="BY57" s="35">
        <f>'2枚建'!BY57+'2枚建(戸先錠)'!$B$6</f>
        <v>175800</v>
      </c>
    </row>
    <row r="58" spans="6:77" ht="25.5" customHeight="1" x14ac:dyDescent="0.4">
      <c r="F58" s="551"/>
      <c r="G58" s="561"/>
      <c r="H58" s="645" t="s">
        <v>142</v>
      </c>
      <c r="I58" s="646"/>
      <c r="J58" s="384">
        <f t="shared" si="6"/>
        <v>79600</v>
      </c>
      <c r="K58" s="385">
        <f t="shared" si="7"/>
        <v>93300</v>
      </c>
      <c r="L58" s="386">
        <f t="shared" si="8"/>
        <v>109100</v>
      </c>
      <c r="M58" s="372">
        <f t="shared" si="9"/>
        <v>134900</v>
      </c>
      <c r="Q58" s="558"/>
      <c r="R58" s="561"/>
      <c r="S58" s="645" t="s">
        <v>142</v>
      </c>
      <c r="T58" s="646"/>
      <c r="U58" s="384">
        <f t="shared" si="10"/>
        <v>116600</v>
      </c>
      <c r="V58" s="385">
        <f t="shared" si="11"/>
        <v>141500</v>
      </c>
      <c r="W58" s="386">
        <f t="shared" si="12"/>
        <v>176100</v>
      </c>
      <c r="X58" s="372">
        <f t="shared" si="13"/>
        <v>233100</v>
      </c>
      <c r="AB58" s="558"/>
      <c r="AC58" s="561"/>
      <c r="AD58" s="645" t="s">
        <v>142</v>
      </c>
      <c r="AE58" s="646"/>
      <c r="AF58" s="384">
        <f t="shared" si="14"/>
        <v>124600</v>
      </c>
      <c r="AG58" s="385">
        <f t="shared" si="15"/>
        <v>150300</v>
      </c>
      <c r="AH58" s="386">
        <f t="shared" si="16"/>
        <v>188500</v>
      </c>
      <c r="AI58" s="372">
        <f t="shared" si="17"/>
        <v>251800</v>
      </c>
      <c r="AS58" s="18" t="s">
        <v>49</v>
      </c>
      <c r="AT58" s="18">
        <v>1401</v>
      </c>
      <c r="AU58" s="18">
        <v>1800</v>
      </c>
      <c r="AV58" s="572"/>
      <c r="AW58" s="585"/>
      <c r="AX58" s="569" t="s">
        <v>17</v>
      </c>
      <c r="AY58" s="570"/>
      <c r="AZ58" s="36">
        <f>'2枚建'!AZ58+'2枚建(戸先錠)'!$B$6</f>
        <v>79600</v>
      </c>
      <c r="BA58" s="22">
        <f>'2枚建'!BA58+'2枚建(戸先錠)'!$B$6</f>
        <v>93300</v>
      </c>
      <c r="BB58" s="22">
        <f>'2枚建'!BB58+'2枚建(戸先錠)'!$B$6</f>
        <v>109100</v>
      </c>
      <c r="BC58" s="23">
        <f>'2枚建'!BC58+'2枚建(戸先錠)'!$B$6</f>
        <v>134900</v>
      </c>
      <c r="BD58" s="18" t="s">
        <v>49</v>
      </c>
      <c r="BE58" s="18">
        <v>1401</v>
      </c>
      <c r="BF58" s="18">
        <v>1800</v>
      </c>
      <c r="BG58" s="582"/>
      <c r="BH58" s="585"/>
      <c r="BI58" s="569" t="s">
        <v>17</v>
      </c>
      <c r="BJ58" s="570"/>
      <c r="BK58" s="36">
        <f>'2枚建'!BK58+'2枚建(戸先錠)'!$B$6</f>
        <v>116600</v>
      </c>
      <c r="BL58" s="22">
        <f>'2枚建'!BL58+'2枚建(戸先錠)'!$B$6</f>
        <v>141500</v>
      </c>
      <c r="BM58" s="22">
        <f>'2枚建'!BM58+'2枚建(戸先錠)'!$B$6</f>
        <v>176100</v>
      </c>
      <c r="BN58" s="37">
        <f>'2枚建'!BN58+'2枚建(戸先錠)'!$B$6</f>
        <v>233100</v>
      </c>
      <c r="BO58" s="18" t="s">
        <v>49</v>
      </c>
      <c r="BP58" s="18">
        <v>1401</v>
      </c>
      <c r="BQ58" s="18">
        <v>1800</v>
      </c>
      <c r="BR58" s="582"/>
      <c r="BS58" s="585"/>
      <c r="BT58" s="569" t="s">
        <v>17</v>
      </c>
      <c r="BU58" s="570"/>
      <c r="BV58" s="36">
        <f>'2枚建'!BV58+'2枚建(戸先錠)'!$B$6</f>
        <v>124600</v>
      </c>
      <c r="BW58" s="22">
        <f>'2枚建'!BW58+'2枚建(戸先錠)'!$B$6</f>
        <v>150300</v>
      </c>
      <c r="BX58" s="22">
        <f>'2枚建'!BX58+'2枚建(戸先錠)'!$B$6</f>
        <v>188500</v>
      </c>
      <c r="BY58" s="37">
        <f>'2枚建'!BY58+'2枚建(戸先錠)'!$B$6</f>
        <v>251800</v>
      </c>
    </row>
    <row r="59" spans="6:77" ht="25.5" customHeight="1" x14ac:dyDescent="0.4">
      <c r="F59" s="551"/>
      <c r="G59" s="561"/>
      <c r="H59" s="641" t="s">
        <v>143</v>
      </c>
      <c r="I59" s="642"/>
      <c r="J59" s="361">
        <f t="shared" si="6"/>
        <v>89100</v>
      </c>
      <c r="K59" s="362">
        <f t="shared" si="7"/>
        <v>111000</v>
      </c>
      <c r="L59" s="362">
        <f t="shared" si="8"/>
        <v>119900</v>
      </c>
      <c r="M59" s="363">
        <f t="shared" si="9"/>
        <v>149900</v>
      </c>
      <c r="Q59" s="558"/>
      <c r="R59" s="561"/>
      <c r="S59" s="641" t="s">
        <v>143</v>
      </c>
      <c r="T59" s="642"/>
      <c r="U59" s="361">
        <f t="shared" si="10"/>
        <v>133300</v>
      </c>
      <c r="V59" s="362">
        <f t="shared" si="11"/>
        <v>178300</v>
      </c>
      <c r="W59" s="362">
        <f t="shared" si="12"/>
        <v>195000</v>
      </c>
      <c r="X59" s="363">
        <f t="shared" si="13"/>
        <v>261000</v>
      </c>
      <c r="AB59" s="558"/>
      <c r="AC59" s="561"/>
      <c r="AD59" s="641" t="s">
        <v>143</v>
      </c>
      <c r="AE59" s="642"/>
      <c r="AF59" s="361">
        <f t="shared" si="14"/>
        <v>142600</v>
      </c>
      <c r="AG59" s="362">
        <f t="shared" si="15"/>
        <v>190800</v>
      </c>
      <c r="AH59" s="362">
        <f t="shared" si="16"/>
        <v>209100</v>
      </c>
      <c r="AI59" s="363">
        <f t="shared" si="17"/>
        <v>282300</v>
      </c>
      <c r="AS59" s="18" t="s">
        <v>50</v>
      </c>
      <c r="AT59" s="18">
        <v>1801</v>
      </c>
      <c r="AU59" s="18">
        <v>2200</v>
      </c>
      <c r="AV59" s="572"/>
      <c r="AW59" s="585"/>
      <c r="AX59" s="579" t="s">
        <v>18</v>
      </c>
      <c r="AY59" s="580"/>
      <c r="AZ59" s="27">
        <f>'2枚建'!AZ59+'2枚建(戸先錠)'!$B$6</f>
        <v>89100</v>
      </c>
      <c r="BA59" s="38">
        <f>'2枚建'!BA59+'2枚建(戸先錠)'!$B$6</f>
        <v>111000</v>
      </c>
      <c r="BB59" s="28">
        <f>'2枚建'!BB59+'2枚建(戸先錠)'!$B$6</f>
        <v>119900</v>
      </c>
      <c r="BC59" s="29">
        <f>'2枚建'!BC59+'2枚建(戸先錠)'!$B$6</f>
        <v>149900</v>
      </c>
      <c r="BD59" s="18" t="s">
        <v>50</v>
      </c>
      <c r="BE59" s="18">
        <v>1801</v>
      </c>
      <c r="BF59" s="18">
        <v>2200</v>
      </c>
      <c r="BG59" s="582"/>
      <c r="BH59" s="585"/>
      <c r="BI59" s="579" t="s">
        <v>18</v>
      </c>
      <c r="BJ59" s="580"/>
      <c r="BK59" s="27">
        <f>'2枚建'!BK59+'2枚建(戸先錠)'!$B$6</f>
        <v>133300</v>
      </c>
      <c r="BL59" s="38">
        <f>'2枚建'!BL59+'2枚建(戸先錠)'!$B$6</f>
        <v>178300</v>
      </c>
      <c r="BM59" s="38">
        <f>'2枚建'!BM59+'2枚建(戸先錠)'!$B$6</f>
        <v>195000</v>
      </c>
      <c r="BN59" s="39">
        <f>'2枚建'!BN59+'2枚建(戸先錠)'!$B$6</f>
        <v>261000</v>
      </c>
      <c r="BO59" s="18" t="s">
        <v>50</v>
      </c>
      <c r="BP59" s="18">
        <v>1801</v>
      </c>
      <c r="BQ59" s="18">
        <v>2200</v>
      </c>
      <c r="BR59" s="582"/>
      <c r="BS59" s="585"/>
      <c r="BT59" s="579" t="s">
        <v>18</v>
      </c>
      <c r="BU59" s="580"/>
      <c r="BV59" s="27">
        <f>'2枚建'!BV59+'2枚建(戸先錠)'!$B$6</f>
        <v>142600</v>
      </c>
      <c r="BW59" s="38">
        <f>'2枚建'!BW59+'2枚建(戸先錠)'!$B$6</f>
        <v>190800</v>
      </c>
      <c r="BX59" s="38">
        <f>'2枚建'!BX59+'2枚建(戸先錠)'!$B$6</f>
        <v>209100</v>
      </c>
      <c r="BY59" s="39">
        <f>'2枚建'!BY59+'2枚建(戸先錠)'!$B$6</f>
        <v>282300</v>
      </c>
    </row>
    <row r="60" spans="6:77" ht="25.5" customHeight="1" thickBot="1" x14ac:dyDescent="0.45">
      <c r="F60" s="551"/>
      <c r="G60" s="562"/>
      <c r="H60" s="647" t="s">
        <v>189</v>
      </c>
      <c r="I60" s="648"/>
      <c r="J60" s="373" t="str">
        <f t="shared" si="6"/>
        <v>-</v>
      </c>
      <c r="K60" s="387">
        <f t="shared" si="7"/>
        <v>119600</v>
      </c>
      <c r="L60" s="374">
        <f t="shared" si="8"/>
        <v>132700</v>
      </c>
      <c r="M60" s="375">
        <f t="shared" si="9"/>
        <v>163500</v>
      </c>
      <c r="Q60" s="558"/>
      <c r="R60" s="562"/>
      <c r="S60" s="647" t="s">
        <v>189</v>
      </c>
      <c r="T60" s="648"/>
      <c r="U60" s="373" t="str">
        <f t="shared" si="10"/>
        <v>-</v>
      </c>
      <c r="V60" s="387">
        <f t="shared" si="11"/>
        <v>190200</v>
      </c>
      <c r="W60" s="374">
        <f t="shared" si="12"/>
        <v>219400</v>
      </c>
      <c r="X60" s="377" t="str">
        <f t="shared" si="13"/>
        <v>-</v>
      </c>
      <c r="AB60" s="558"/>
      <c r="AC60" s="562"/>
      <c r="AD60" s="647" t="s">
        <v>189</v>
      </c>
      <c r="AE60" s="648"/>
      <c r="AF60" s="373" t="str">
        <f t="shared" si="14"/>
        <v>-</v>
      </c>
      <c r="AG60" s="387">
        <f t="shared" si="15"/>
        <v>203400</v>
      </c>
      <c r="AH60" s="374">
        <f t="shared" si="16"/>
        <v>235800</v>
      </c>
      <c r="AI60" s="377" t="str">
        <f t="shared" si="17"/>
        <v>-</v>
      </c>
      <c r="AS60" s="18" t="s">
        <v>51</v>
      </c>
      <c r="AT60" s="18">
        <v>2201</v>
      </c>
      <c r="AU60" s="211">
        <v>2260</v>
      </c>
      <c r="AV60" s="572"/>
      <c r="AW60" s="586"/>
      <c r="AX60" s="654" t="s">
        <v>188</v>
      </c>
      <c r="AY60" s="655"/>
      <c r="AZ60" s="40" t="e">
        <f>'2枚建'!AZ60+'2枚建(戸先錠)'!$B$6</f>
        <v>#VALUE!</v>
      </c>
      <c r="BA60" s="41">
        <f>'2枚建'!BA60+'2枚建(戸先錠)'!$B$6</f>
        <v>119600</v>
      </c>
      <c r="BB60" s="43">
        <f>'2枚建'!BB60+'2枚建(戸先錠)'!$B$6</f>
        <v>132700</v>
      </c>
      <c r="BC60" s="42">
        <f>'2枚建'!BC60+'2枚建(戸先錠)'!$B$6</f>
        <v>163500</v>
      </c>
      <c r="BD60" s="18" t="s">
        <v>51</v>
      </c>
      <c r="BE60" s="18">
        <v>2201</v>
      </c>
      <c r="BF60" s="211">
        <v>2260</v>
      </c>
      <c r="BG60" s="582"/>
      <c r="BH60" s="586"/>
      <c r="BI60" s="654" t="s">
        <v>188</v>
      </c>
      <c r="BJ60" s="655"/>
      <c r="BK60" s="40" t="e">
        <f>'2枚建'!BK60+'2枚建(戸先錠)'!$B$6</f>
        <v>#VALUE!</v>
      </c>
      <c r="BL60" s="41">
        <f>'2枚建'!BL60+'2枚建(戸先錠)'!$B$6</f>
        <v>190200</v>
      </c>
      <c r="BM60" s="41">
        <f>'2枚建'!BM60+'2枚建(戸先錠)'!$B$6</f>
        <v>219400</v>
      </c>
      <c r="BN60" s="45" t="e">
        <f>'2枚建'!BN60+'2枚建(戸先錠)'!$B$6</f>
        <v>#VALUE!</v>
      </c>
      <c r="BO60" s="18" t="s">
        <v>51</v>
      </c>
      <c r="BP60" s="18">
        <v>2201</v>
      </c>
      <c r="BQ60" s="211">
        <v>2260</v>
      </c>
      <c r="BR60" s="582"/>
      <c r="BS60" s="586"/>
      <c r="BT60" s="654" t="s">
        <v>188</v>
      </c>
      <c r="BU60" s="655"/>
      <c r="BV60" s="40" t="e">
        <f>'2枚建'!BV60+'2枚建(戸先錠)'!$B$6</f>
        <v>#VALUE!</v>
      </c>
      <c r="BW60" s="41">
        <f>'2枚建'!BW60+'2枚建(戸先錠)'!$B$6</f>
        <v>203400</v>
      </c>
      <c r="BX60" s="41">
        <f>'2枚建'!BX60+'2枚建(戸先錠)'!$B$6</f>
        <v>235800</v>
      </c>
      <c r="BY60" s="45" t="e">
        <f>'2枚建'!BY60+'2枚建(戸先錠)'!$B$6</f>
        <v>#VALUE!</v>
      </c>
    </row>
    <row r="61" spans="6:77" ht="25.5" customHeight="1" x14ac:dyDescent="0.4">
      <c r="F61" s="551"/>
      <c r="G61" s="595" t="s">
        <v>22</v>
      </c>
      <c r="H61" s="639" t="s">
        <v>139</v>
      </c>
      <c r="I61" s="640"/>
      <c r="J61" s="378">
        <f t="shared" si="6"/>
        <v>49700</v>
      </c>
      <c r="K61" s="359">
        <f t="shared" si="7"/>
        <v>54800</v>
      </c>
      <c r="L61" s="359">
        <f t="shared" si="8"/>
        <v>62300</v>
      </c>
      <c r="M61" s="360">
        <f t="shared" si="9"/>
        <v>75900</v>
      </c>
      <c r="Q61" s="558"/>
      <c r="R61" s="596" t="s">
        <v>120</v>
      </c>
      <c r="S61" s="639" t="s">
        <v>139</v>
      </c>
      <c r="T61" s="640"/>
      <c r="U61" s="378">
        <f t="shared" si="10"/>
        <v>54300</v>
      </c>
      <c r="V61" s="359">
        <f t="shared" si="11"/>
        <v>65700</v>
      </c>
      <c r="W61" s="359">
        <f t="shared" si="12"/>
        <v>79300</v>
      </c>
      <c r="X61" s="360">
        <f t="shared" si="13"/>
        <v>96600</v>
      </c>
      <c r="AB61" s="558"/>
      <c r="AC61" s="596" t="s">
        <v>120</v>
      </c>
      <c r="AD61" s="639" t="s">
        <v>139</v>
      </c>
      <c r="AE61" s="640"/>
      <c r="AF61" s="378">
        <f t="shared" si="14"/>
        <v>58000</v>
      </c>
      <c r="AG61" s="359">
        <f t="shared" si="15"/>
        <v>70500</v>
      </c>
      <c r="AH61" s="359">
        <f t="shared" si="16"/>
        <v>83200</v>
      </c>
      <c r="AI61" s="360">
        <f t="shared" si="17"/>
        <v>103800</v>
      </c>
      <c r="AS61" s="18" t="s">
        <v>46</v>
      </c>
      <c r="AT61" s="18">
        <v>250</v>
      </c>
      <c r="AU61" s="18">
        <v>800</v>
      </c>
      <c r="AV61" s="572"/>
      <c r="AW61" s="597" t="s">
        <v>22</v>
      </c>
      <c r="AX61" s="577" t="s">
        <v>12</v>
      </c>
      <c r="AY61" s="578"/>
      <c r="AZ61" s="21">
        <f>'2枚建'!AZ61+'2枚建(戸先錠)'!$B$6</f>
        <v>49700</v>
      </c>
      <c r="BA61" s="22">
        <f>'2枚建'!BA61+'2枚建(戸先錠)'!$B$6</f>
        <v>54800</v>
      </c>
      <c r="BB61" s="22">
        <f>'2枚建'!BB61+'2枚建(戸先錠)'!$B$6</f>
        <v>62300</v>
      </c>
      <c r="BC61" s="23">
        <f>'2枚建'!BC61+'2枚建(戸先錠)'!$B$6</f>
        <v>75900</v>
      </c>
      <c r="BD61" s="18" t="s">
        <v>46</v>
      </c>
      <c r="BE61" s="18">
        <v>250</v>
      </c>
      <c r="BF61" s="18">
        <v>800</v>
      </c>
      <c r="BG61" s="582"/>
      <c r="BH61" s="590" t="s">
        <v>23</v>
      </c>
      <c r="BI61" s="577" t="s">
        <v>12</v>
      </c>
      <c r="BJ61" s="578"/>
      <c r="BK61" s="21">
        <f>'2枚建'!BK61+'2枚建(戸先錠)'!$B$6</f>
        <v>54300</v>
      </c>
      <c r="BL61" s="22">
        <f>'2枚建'!BL61+'2枚建(戸先錠)'!$B$6</f>
        <v>65700</v>
      </c>
      <c r="BM61" s="22">
        <f>'2枚建'!BM61+'2枚建(戸先錠)'!$B$6</f>
        <v>79300</v>
      </c>
      <c r="BN61" s="23">
        <f>'2枚建'!BN61+'2枚建(戸先錠)'!$B$6</f>
        <v>96600</v>
      </c>
      <c r="BO61" s="18" t="s">
        <v>46</v>
      </c>
      <c r="BP61" s="18">
        <v>250</v>
      </c>
      <c r="BQ61" s="18">
        <v>800</v>
      </c>
      <c r="BR61" s="582"/>
      <c r="BS61" s="584" t="s">
        <v>23</v>
      </c>
      <c r="BT61" s="577" t="s">
        <v>29</v>
      </c>
      <c r="BU61" s="578"/>
      <c r="BV61" s="24">
        <f>'2枚建'!BV61+'2枚建(戸先錠)'!$B$6</f>
        <v>58000</v>
      </c>
      <c r="BW61" s="25">
        <f>'2枚建'!BW61+'2枚建(戸先錠)'!$B$6</f>
        <v>70500</v>
      </c>
      <c r="BX61" s="25">
        <f>'2枚建'!BX61+'2枚建(戸先錠)'!$B$6</f>
        <v>83200</v>
      </c>
      <c r="BY61" s="26">
        <f>'2枚建'!BY61+'2枚建(戸先錠)'!$B$6</f>
        <v>103800</v>
      </c>
    </row>
    <row r="62" spans="6:77" ht="25.5" customHeight="1" x14ac:dyDescent="0.4">
      <c r="F62" s="551"/>
      <c r="G62" s="595"/>
      <c r="H62" s="641" t="s">
        <v>140</v>
      </c>
      <c r="I62" s="642"/>
      <c r="J62" s="361">
        <f t="shared" si="6"/>
        <v>56400</v>
      </c>
      <c r="K62" s="379">
        <f t="shared" si="7"/>
        <v>62700</v>
      </c>
      <c r="L62" s="379">
        <f t="shared" si="8"/>
        <v>75300</v>
      </c>
      <c r="M62" s="380">
        <f t="shared" si="9"/>
        <v>104400</v>
      </c>
      <c r="Q62" s="558"/>
      <c r="R62" s="561"/>
      <c r="S62" s="641" t="s">
        <v>140</v>
      </c>
      <c r="T62" s="642"/>
      <c r="U62" s="361">
        <f t="shared" si="10"/>
        <v>68900</v>
      </c>
      <c r="V62" s="379">
        <f t="shared" si="11"/>
        <v>76900</v>
      </c>
      <c r="W62" s="379">
        <f t="shared" si="12"/>
        <v>94700</v>
      </c>
      <c r="X62" s="380">
        <f t="shared" si="13"/>
        <v>134300</v>
      </c>
      <c r="AB62" s="558"/>
      <c r="AC62" s="561"/>
      <c r="AD62" s="641" t="s">
        <v>140</v>
      </c>
      <c r="AE62" s="642"/>
      <c r="AF62" s="361">
        <f t="shared" si="14"/>
        <v>73000</v>
      </c>
      <c r="AG62" s="379">
        <f t="shared" si="15"/>
        <v>83900</v>
      </c>
      <c r="AH62" s="379">
        <f t="shared" si="16"/>
        <v>104600</v>
      </c>
      <c r="AI62" s="380">
        <f t="shared" si="17"/>
        <v>149800</v>
      </c>
      <c r="AS62" s="18" t="s">
        <v>47</v>
      </c>
      <c r="AT62" s="18">
        <v>801</v>
      </c>
      <c r="AU62" s="18">
        <v>1200</v>
      </c>
      <c r="AV62" s="572"/>
      <c r="AW62" s="597"/>
      <c r="AX62" s="579" t="s">
        <v>15</v>
      </c>
      <c r="AY62" s="580"/>
      <c r="AZ62" s="27">
        <f>'2枚建'!AZ62+'2枚建(戸先錠)'!$B$6</f>
        <v>56400</v>
      </c>
      <c r="BA62" s="28">
        <f>'2枚建'!BA62+'2枚建(戸先錠)'!$B$6</f>
        <v>62700</v>
      </c>
      <c r="BB62" s="28">
        <f>'2枚建'!BB62+'2枚建(戸先錠)'!$B$6</f>
        <v>75300</v>
      </c>
      <c r="BC62" s="29">
        <f>'2枚建'!BC62+'2枚建(戸先錠)'!$B$6</f>
        <v>104400</v>
      </c>
      <c r="BD62" s="18" t="s">
        <v>47</v>
      </c>
      <c r="BE62" s="18">
        <v>801</v>
      </c>
      <c r="BF62" s="18">
        <v>1200</v>
      </c>
      <c r="BG62" s="582"/>
      <c r="BH62" s="585"/>
      <c r="BI62" s="579" t="s">
        <v>15</v>
      </c>
      <c r="BJ62" s="580"/>
      <c r="BK62" s="27">
        <f>'2枚建'!BK62+'2枚建(戸先錠)'!$B$6</f>
        <v>68900</v>
      </c>
      <c r="BL62" s="28">
        <f>'2枚建'!BL62+'2枚建(戸先錠)'!$B$6</f>
        <v>76900</v>
      </c>
      <c r="BM62" s="28">
        <f>'2枚建'!BM62+'2枚建(戸先錠)'!$B$6</f>
        <v>94700</v>
      </c>
      <c r="BN62" s="39">
        <f>'2枚建'!BN62+'2枚建(戸先錠)'!$B$6</f>
        <v>134300</v>
      </c>
      <c r="BO62" s="18" t="s">
        <v>47</v>
      </c>
      <c r="BP62" s="18">
        <v>801</v>
      </c>
      <c r="BQ62" s="18">
        <v>1200</v>
      </c>
      <c r="BR62" s="582"/>
      <c r="BS62" s="585"/>
      <c r="BT62" s="579" t="s">
        <v>15</v>
      </c>
      <c r="BU62" s="580"/>
      <c r="BV62" s="27">
        <f>'2枚建'!BV62+'2枚建(戸先錠)'!$B$6</f>
        <v>73000</v>
      </c>
      <c r="BW62" s="28">
        <f>'2枚建'!BW62+'2枚建(戸先錠)'!$B$6</f>
        <v>83900</v>
      </c>
      <c r="BX62" s="28">
        <f>'2枚建'!BX62+'2枚建(戸先錠)'!$B$6</f>
        <v>104600</v>
      </c>
      <c r="BY62" s="39">
        <f>'2枚建'!BY62+'2枚建(戸先錠)'!$B$6</f>
        <v>149800</v>
      </c>
    </row>
    <row r="63" spans="6:77" ht="25.5" customHeight="1" x14ac:dyDescent="0.4">
      <c r="F63" s="551"/>
      <c r="G63" s="595"/>
      <c r="H63" s="643" t="s">
        <v>141</v>
      </c>
      <c r="I63" s="644"/>
      <c r="J63" s="381">
        <f t="shared" si="6"/>
        <v>63200</v>
      </c>
      <c r="K63" s="382">
        <f t="shared" si="7"/>
        <v>72100</v>
      </c>
      <c r="L63" s="365">
        <f t="shared" si="8"/>
        <v>87100</v>
      </c>
      <c r="M63" s="383">
        <f t="shared" si="9"/>
        <v>120300</v>
      </c>
      <c r="Q63" s="558"/>
      <c r="R63" s="561"/>
      <c r="S63" s="643" t="s">
        <v>141</v>
      </c>
      <c r="T63" s="644"/>
      <c r="U63" s="381">
        <f t="shared" si="10"/>
        <v>75800</v>
      </c>
      <c r="V63" s="382">
        <f t="shared" si="11"/>
        <v>90200</v>
      </c>
      <c r="W63" s="365">
        <f t="shared" si="12"/>
        <v>111500</v>
      </c>
      <c r="X63" s="383">
        <f t="shared" si="13"/>
        <v>157100</v>
      </c>
      <c r="AB63" s="558"/>
      <c r="AC63" s="561"/>
      <c r="AD63" s="643" t="s">
        <v>141</v>
      </c>
      <c r="AE63" s="644"/>
      <c r="AF63" s="381">
        <f t="shared" si="14"/>
        <v>81600</v>
      </c>
      <c r="AG63" s="382">
        <f t="shared" si="15"/>
        <v>99200</v>
      </c>
      <c r="AH63" s="365">
        <f t="shared" si="16"/>
        <v>124000</v>
      </c>
      <c r="AI63" s="383">
        <f t="shared" si="17"/>
        <v>176100</v>
      </c>
      <c r="AS63" s="18" t="s">
        <v>48</v>
      </c>
      <c r="AT63" s="18">
        <v>1201</v>
      </c>
      <c r="AU63" s="18">
        <v>1400</v>
      </c>
      <c r="AV63" s="572"/>
      <c r="AW63" s="597"/>
      <c r="AX63" s="588" t="s">
        <v>16</v>
      </c>
      <c r="AY63" s="589"/>
      <c r="AZ63" s="33">
        <f>'2枚建'!AZ63+'2枚建(戸先錠)'!$B$6</f>
        <v>63200</v>
      </c>
      <c r="BA63" s="34">
        <f>'2枚建'!BA63+'2枚建(戸先錠)'!$B$6</f>
        <v>72100</v>
      </c>
      <c r="BB63" s="34">
        <f>'2枚建'!BB63+'2枚建(戸先錠)'!$B$6</f>
        <v>87100</v>
      </c>
      <c r="BC63" s="35">
        <f>'2枚建'!BC63+'2枚建(戸先錠)'!$B$6</f>
        <v>120300</v>
      </c>
      <c r="BD63" s="18" t="s">
        <v>48</v>
      </c>
      <c r="BE63" s="18">
        <v>1201</v>
      </c>
      <c r="BF63" s="18">
        <v>1400</v>
      </c>
      <c r="BG63" s="582"/>
      <c r="BH63" s="585"/>
      <c r="BI63" s="549" t="s">
        <v>16</v>
      </c>
      <c r="BJ63" s="550"/>
      <c r="BK63" s="30">
        <f>'2枚建'!BK63+'2枚建(戸先錠)'!$B$6</f>
        <v>75800</v>
      </c>
      <c r="BL63" s="31">
        <f>'2枚建'!BL63+'2枚建(戸先錠)'!$B$6</f>
        <v>90200</v>
      </c>
      <c r="BM63" s="31">
        <f>'2枚建'!BM63+'2枚建(戸先錠)'!$B$6</f>
        <v>111500</v>
      </c>
      <c r="BN63" s="32">
        <f>'2枚建'!BN63+'2枚建(戸先錠)'!$B$6</f>
        <v>157100</v>
      </c>
      <c r="BO63" s="18" t="s">
        <v>48</v>
      </c>
      <c r="BP63" s="18">
        <v>1201</v>
      </c>
      <c r="BQ63" s="18">
        <v>1400</v>
      </c>
      <c r="BR63" s="582"/>
      <c r="BS63" s="585"/>
      <c r="BT63" s="588" t="s">
        <v>16</v>
      </c>
      <c r="BU63" s="589"/>
      <c r="BV63" s="33">
        <f>'2枚建'!BV63+'2枚建(戸先錠)'!$B$6</f>
        <v>81600</v>
      </c>
      <c r="BW63" s="34">
        <f>'2枚建'!BW63+'2枚建(戸先錠)'!$B$6</f>
        <v>99200</v>
      </c>
      <c r="BX63" s="34">
        <f>'2枚建'!BX63+'2枚建(戸先錠)'!$B$6</f>
        <v>124000</v>
      </c>
      <c r="BY63" s="35">
        <f>'2枚建'!BY63+'2枚建(戸先錠)'!$B$6</f>
        <v>176100</v>
      </c>
    </row>
    <row r="64" spans="6:77" ht="25.5" customHeight="1" x14ac:dyDescent="0.4">
      <c r="F64" s="551"/>
      <c r="G64" s="561"/>
      <c r="H64" s="645" t="s">
        <v>142</v>
      </c>
      <c r="I64" s="646"/>
      <c r="J64" s="384">
        <f t="shared" si="6"/>
        <v>100300</v>
      </c>
      <c r="K64" s="385">
        <f t="shared" si="7"/>
        <v>112100</v>
      </c>
      <c r="L64" s="386">
        <f t="shared" si="8"/>
        <v>135400</v>
      </c>
      <c r="M64" s="372">
        <f t="shared" si="9"/>
        <v>174900</v>
      </c>
      <c r="Q64" s="558"/>
      <c r="R64" s="561"/>
      <c r="S64" s="645" t="s">
        <v>142</v>
      </c>
      <c r="T64" s="646"/>
      <c r="U64" s="384">
        <f t="shared" si="10"/>
        <v>114600</v>
      </c>
      <c r="V64" s="385">
        <f t="shared" si="11"/>
        <v>138500</v>
      </c>
      <c r="W64" s="386">
        <f t="shared" si="12"/>
        <v>172000</v>
      </c>
      <c r="X64" s="372">
        <f t="shared" si="13"/>
        <v>226800</v>
      </c>
      <c r="AB64" s="558"/>
      <c r="AC64" s="561"/>
      <c r="AD64" s="645" t="s">
        <v>142</v>
      </c>
      <c r="AE64" s="646"/>
      <c r="AF64" s="384">
        <f t="shared" si="14"/>
        <v>124700</v>
      </c>
      <c r="AG64" s="385">
        <f t="shared" si="15"/>
        <v>150500</v>
      </c>
      <c r="AH64" s="386">
        <f t="shared" si="16"/>
        <v>188800</v>
      </c>
      <c r="AI64" s="372">
        <f t="shared" si="17"/>
        <v>252200</v>
      </c>
      <c r="AS64" s="18" t="s">
        <v>49</v>
      </c>
      <c r="AT64" s="18">
        <v>1401</v>
      </c>
      <c r="AU64" s="18">
        <v>1800</v>
      </c>
      <c r="AV64" s="572"/>
      <c r="AW64" s="585"/>
      <c r="AX64" s="569" t="s">
        <v>17</v>
      </c>
      <c r="AY64" s="570"/>
      <c r="AZ64" s="36">
        <f>'2枚建'!AZ64+'2枚建(戸先錠)'!$B$6</f>
        <v>100300</v>
      </c>
      <c r="BA64" s="22">
        <f>'2枚建'!BA64+'2枚建(戸先錠)'!$B$6</f>
        <v>112100</v>
      </c>
      <c r="BB64" s="22">
        <f>'2枚建'!BB64+'2枚建(戸先錠)'!$B$6</f>
        <v>135400</v>
      </c>
      <c r="BC64" s="23">
        <f>'2枚建'!BC64+'2枚建(戸先錠)'!$B$6</f>
        <v>174900</v>
      </c>
      <c r="BD64" s="18" t="s">
        <v>49</v>
      </c>
      <c r="BE64" s="18">
        <v>1401</v>
      </c>
      <c r="BF64" s="18">
        <v>1800</v>
      </c>
      <c r="BG64" s="582"/>
      <c r="BH64" s="585"/>
      <c r="BI64" s="569" t="s">
        <v>17</v>
      </c>
      <c r="BJ64" s="570"/>
      <c r="BK64" s="36">
        <f>'2枚建'!BK64+'2枚建(戸先錠)'!$B$6</f>
        <v>114600</v>
      </c>
      <c r="BL64" s="22">
        <f>'2枚建'!BL64+'2枚建(戸先錠)'!$B$6</f>
        <v>138500</v>
      </c>
      <c r="BM64" s="22">
        <f>'2枚建'!BM64+'2枚建(戸先錠)'!$B$6</f>
        <v>172000</v>
      </c>
      <c r="BN64" s="37">
        <f>'2枚建'!BN64+'2枚建(戸先錠)'!$B$6</f>
        <v>226800</v>
      </c>
      <c r="BO64" s="18" t="s">
        <v>49</v>
      </c>
      <c r="BP64" s="18">
        <v>1401</v>
      </c>
      <c r="BQ64" s="18">
        <v>1800</v>
      </c>
      <c r="BR64" s="582"/>
      <c r="BS64" s="585"/>
      <c r="BT64" s="569" t="s">
        <v>17</v>
      </c>
      <c r="BU64" s="570"/>
      <c r="BV64" s="36">
        <f>'2枚建'!BV64+'2枚建(戸先錠)'!$B$6</f>
        <v>124700</v>
      </c>
      <c r="BW64" s="22">
        <f>'2枚建'!BW64+'2枚建(戸先錠)'!$B$6</f>
        <v>150500</v>
      </c>
      <c r="BX64" s="22">
        <f>'2枚建'!BX64+'2枚建(戸先錠)'!$B$6</f>
        <v>188800</v>
      </c>
      <c r="BY64" s="37">
        <f>'2枚建'!BY64+'2枚建(戸先錠)'!$B$6</f>
        <v>252200</v>
      </c>
    </row>
    <row r="65" spans="6:77" ht="25.5" customHeight="1" x14ac:dyDescent="0.4">
      <c r="F65" s="551"/>
      <c r="G65" s="561"/>
      <c r="H65" s="641" t="s">
        <v>143</v>
      </c>
      <c r="I65" s="642"/>
      <c r="J65" s="361">
        <f t="shared" si="6"/>
        <v>110800</v>
      </c>
      <c r="K65" s="362">
        <f t="shared" si="7"/>
        <v>137800</v>
      </c>
      <c r="L65" s="362">
        <f t="shared" si="8"/>
        <v>150000</v>
      </c>
      <c r="M65" s="363">
        <f t="shared" si="9"/>
        <v>195300</v>
      </c>
      <c r="Q65" s="558"/>
      <c r="R65" s="561"/>
      <c r="S65" s="641" t="s">
        <v>143</v>
      </c>
      <c r="T65" s="642"/>
      <c r="U65" s="361">
        <f t="shared" si="10"/>
        <v>130800</v>
      </c>
      <c r="V65" s="362">
        <f t="shared" si="11"/>
        <v>174000</v>
      </c>
      <c r="W65" s="362">
        <f t="shared" si="12"/>
        <v>190300</v>
      </c>
      <c r="X65" s="363">
        <f t="shared" si="13"/>
        <v>253900</v>
      </c>
      <c r="AB65" s="558"/>
      <c r="AC65" s="561"/>
      <c r="AD65" s="641" t="s">
        <v>143</v>
      </c>
      <c r="AE65" s="642"/>
      <c r="AF65" s="361">
        <f t="shared" si="14"/>
        <v>142800</v>
      </c>
      <c r="AG65" s="362">
        <f t="shared" si="15"/>
        <v>191100</v>
      </c>
      <c r="AH65" s="362">
        <f t="shared" si="16"/>
        <v>209400</v>
      </c>
      <c r="AI65" s="363">
        <f t="shared" si="17"/>
        <v>282800</v>
      </c>
      <c r="AS65" s="18" t="s">
        <v>50</v>
      </c>
      <c r="AT65" s="18">
        <v>1801</v>
      </c>
      <c r="AU65" s="18">
        <v>2200</v>
      </c>
      <c r="AV65" s="572"/>
      <c r="AW65" s="585"/>
      <c r="AX65" s="579" t="s">
        <v>18</v>
      </c>
      <c r="AY65" s="580"/>
      <c r="AZ65" s="27">
        <f>'2枚建'!AZ65+'2枚建(戸先錠)'!$B$6</f>
        <v>110800</v>
      </c>
      <c r="BA65" s="38">
        <f>'2枚建'!BA65+'2枚建(戸先錠)'!$B$6</f>
        <v>137800</v>
      </c>
      <c r="BB65" s="28">
        <f>'2枚建'!BB65+'2枚建(戸先錠)'!$B$6</f>
        <v>150000</v>
      </c>
      <c r="BC65" s="39">
        <f>'2枚建'!BC65+'2枚建(戸先錠)'!$B$6</f>
        <v>195300</v>
      </c>
      <c r="BD65" s="18" t="s">
        <v>50</v>
      </c>
      <c r="BE65" s="18">
        <v>1801</v>
      </c>
      <c r="BF65" s="18">
        <v>2200</v>
      </c>
      <c r="BG65" s="582"/>
      <c r="BH65" s="585"/>
      <c r="BI65" s="579" t="s">
        <v>18</v>
      </c>
      <c r="BJ65" s="580"/>
      <c r="BK65" s="27">
        <f>'2枚建'!BK65+'2枚建(戸先錠)'!$B$6</f>
        <v>130800</v>
      </c>
      <c r="BL65" s="38">
        <f>'2枚建'!BL65+'2枚建(戸先錠)'!$B$6</f>
        <v>174000</v>
      </c>
      <c r="BM65" s="38">
        <f>'2枚建'!BM65+'2枚建(戸先錠)'!$B$6</f>
        <v>190300</v>
      </c>
      <c r="BN65" s="39">
        <f>'2枚建'!BN65+'2枚建(戸先錠)'!$B$6</f>
        <v>253900</v>
      </c>
      <c r="BO65" s="18" t="s">
        <v>50</v>
      </c>
      <c r="BP65" s="18">
        <v>1801</v>
      </c>
      <c r="BQ65" s="18">
        <v>2200</v>
      </c>
      <c r="BR65" s="582"/>
      <c r="BS65" s="585"/>
      <c r="BT65" s="579" t="s">
        <v>18</v>
      </c>
      <c r="BU65" s="580"/>
      <c r="BV65" s="27">
        <f>'2枚建'!BV65+'2枚建(戸先錠)'!$B$6</f>
        <v>142800</v>
      </c>
      <c r="BW65" s="38">
        <f>'2枚建'!BW65+'2枚建(戸先錠)'!$B$6</f>
        <v>191100</v>
      </c>
      <c r="BX65" s="38">
        <f>'2枚建'!BX65+'2枚建(戸先錠)'!$B$6</f>
        <v>209400</v>
      </c>
      <c r="BY65" s="39">
        <f>'2枚建'!BY65+'2枚建(戸先錠)'!$B$6</f>
        <v>282800</v>
      </c>
    </row>
    <row r="66" spans="6:77" ht="25.5" customHeight="1" thickBot="1" x14ac:dyDescent="0.45">
      <c r="F66" s="520"/>
      <c r="G66" s="562"/>
      <c r="H66" s="647" t="s">
        <v>189</v>
      </c>
      <c r="I66" s="648"/>
      <c r="J66" s="373" t="str">
        <f t="shared" si="6"/>
        <v>-</v>
      </c>
      <c r="K66" s="387">
        <f t="shared" si="7"/>
        <v>147800</v>
      </c>
      <c r="L66" s="374">
        <f t="shared" si="8"/>
        <v>167700</v>
      </c>
      <c r="M66" s="375">
        <f t="shared" si="9"/>
        <v>214700</v>
      </c>
      <c r="Q66" s="558"/>
      <c r="R66" s="562"/>
      <c r="S66" s="647" t="s">
        <v>189</v>
      </c>
      <c r="T66" s="648"/>
      <c r="U66" s="373" t="str">
        <f t="shared" si="10"/>
        <v>-</v>
      </c>
      <c r="V66" s="387">
        <f t="shared" si="11"/>
        <v>185800</v>
      </c>
      <c r="W66" s="374">
        <f t="shared" si="12"/>
        <v>213900</v>
      </c>
      <c r="X66" s="377" t="str">
        <f t="shared" si="13"/>
        <v>-</v>
      </c>
      <c r="AB66" s="558"/>
      <c r="AC66" s="562"/>
      <c r="AD66" s="647" t="s">
        <v>189</v>
      </c>
      <c r="AE66" s="648"/>
      <c r="AF66" s="373" t="str">
        <f t="shared" si="14"/>
        <v>-</v>
      </c>
      <c r="AG66" s="387">
        <f t="shared" si="15"/>
        <v>203700</v>
      </c>
      <c r="AH66" s="374">
        <f t="shared" si="16"/>
        <v>236200</v>
      </c>
      <c r="AI66" s="377" t="str">
        <f t="shared" si="17"/>
        <v>-</v>
      </c>
      <c r="AS66" s="18" t="s">
        <v>51</v>
      </c>
      <c r="AT66" s="18">
        <v>2201</v>
      </c>
      <c r="AU66" s="211">
        <v>2260</v>
      </c>
      <c r="AV66" s="573"/>
      <c r="AW66" s="586"/>
      <c r="AX66" s="654" t="s">
        <v>188</v>
      </c>
      <c r="AY66" s="655"/>
      <c r="AZ66" s="40" t="e">
        <f>'2枚建'!AZ66+'2枚建(戸先錠)'!$B$6</f>
        <v>#VALUE!</v>
      </c>
      <c r="BA66" s="41">
        <f>'2枚建'!BA66+'2枚建(戸先錠)'!$B$6</f>
        <v>147800</v>
      </c>
      <c r="BB66" s="43">
        <f>'2枚建'!BB66+'2枚建(戸先錠)'!$B$6</f>
        <v>167700</v>
      </c>
      <c r="BC66" s="42">
        <f>'2枚建'!BC66+'2枚建(戸先錠)'!$B$6</f>
        <v>214700</v>
      </c>
      <c r="BD66" s="18" t="s">
        <v>51</v>
      </c>
      <c r="BE66" s="18">
        <v>2201</v>
      </c>
      <c r="BF66" s="211">
        <v>2260</v>
      </c>
      <c r="BG66" s="582"/>
      <c r="BH66" s="586"/>
      <c r="BI66" s="654" t="s">
        <v>188</v>
      </c>
      <c r="BJ66" s="655"/>
      <c r="BK66" s="40" t="e">
        <f>'2枚建'!BK66+'2枚建(戸先錠)'!$B$6</f>
        <v>#VALUE!</v>
      </c>
      <c r="BL66" s="41">
        <f>'2枚建'!BL66+'2枚建(戸先錠)'!$B$6</f>
        <v>185800</v>
      </c>
      <c r="BM66" s="41">
        <f>'2枚建'!BM66+'2枚建(戸先錠)'!$B$6</f>
        <v>213900</v>
      </c>
      <c r="BN66" s="45" t="e">
        <f>'2枚建'!BN66+'2枚建(戸先錠)'!$B$6</f>
        <v>#VALUE!</v>
      </c>
      <c r="BO66" s="18" t="s">
        <v>51</v>
      </c>
      <c r="BP66" s="18">
        <v>2201</v>
      </c>
      <c r="BQ66" s="211">
        <v>2260</v>
      </c>
      <c r="BR66" s="582"/>
      <c r="BS66" s="586"/>
      <c r="BT66" s="654" t="s">
        <v>188</v>
      </c>
      <c r="BU66" s="655"/>
      <c r="BV66" s="40" t="e">
        <f>'2枚建'!BV66+'2枚建(戸先錠)'!$B$6</f>
        <v>#VALUE!</v>
      </c>
      <c r="BW66" s="41">
        <f>'2枚建'!BW66+'2枚建(戸先錠)'!$B$6</f>
        <v>203700</v>
      </c>
      <c r="BX66" s="41">
        <f>'2枚建'!BX66+'2枚建(戸先錠)'!$B$6</f>
        <v>236200</v>
      </c>
      <c r="BY66" s="45" t="e">
        <f>'2枚建'!BY66+'2枚建(戸先錠)'!$B$6</f>
        <v>#VALUE!</v>
      </c>
    </row>
    <row r="67" spans="6:77" ht="25.5" customHeight="1" x14ac:dyDescent="0.4">
      <c r="F67" s="598" t="s">
        <v>24</v>
      </c>
      <c r="G67" s="601" t="s">
        <v>25</v>
      </c>
      <c r="H67" s="639" t="s">
        <v>139</v>
      </c>
      <c r="I67" s="640"/>
      <c r="J67" s="378">
        <f t="shared" si="6"/>
        <v>60100</v>
      </c>
      <c r="K67" s="359">
        <f t="shared" si="7"/>
        <v>72100</v>
      </c>
      <c r="L67" s="359">
        <f t="shared" si="8"/>
        <v>79500</v>
      </c>
      <c r="M67" s="360">
        <f t="shared" si="9"/>
        <v>98200</v>
      </c>
      <c r="Q67" s="558"/>
      <c r="R67" s="596" t="s">
        <v>237</v>
      </c>
      <c r="S67" s="639" t="s">
        <v>139</v>
      </c>
      <c r="T67" s="640"/>
      <c r="U67" s="378">
        <f t="shared" si="10"/>
        <v>62700</v>
      </c>
      <c r="V67" s="359">
        <f t="shared" si="11"/>
        <v>76600</v>
      </c>
      <c r="W67" s="359">
        <f t="shared" si="12"/>
        <v>94200</v>
      </c>
      <c r="X67" s="360">
        <f t="shared" si="13"/>
        <v>117000</v>
      </c>
      <c r="AB67" s="558"/>
      <c r="AC67" s="596" t="s">
        <v>240</v>
      </c>
      <c r="AD67" s="639" t="s">
        <v>139</v>
      </c>
      <c r="AE67" s="640"/>
      <c r="AF67" s="378">
        <f t="shared" si="14"/>
        <v>71400</v>
      </c>
      <c r="AG67" s="359">
        <f t="shared" si="15"/>
        <v>90400</v>
      </c>
      <c r="AH67" s="359">
        <f t="shared" si="16"/>
        <v>112400</v>
      </c>
      <c r="AI67" s="360">
        <f t="shared" si="17"/>
        <v>139600</v>
      </c>
      <c r="AS67" s="18" t="s">
        <v>46</v>
      </c>
      <c r="AT67" s="18">
        <v>250</v>
      </c>
      <c r="AU67" s="18">
        <v>800</v>
      </c>
      <c r="AV67" s="607" t="s">
        <v>24</v>
      </c>
      <c r="AW67" s="610" t="s">
        <v>25</v>
      </c>
      <c r="AX67" s="577" t="s">
        <v>12</v>
      </c>
      <c r="AY67" s="578"/>
      <c r="AZ67" s="21">
        <f>'2枚建'!AZ67+'2枚建(戸先錠)'!$B$6</f>
        <v>60100</v>
      </c>
      <c r="BA67" s="22">
        <f>'2枚建'!BA67+'2枚建(戸先錠)'!$B$6</f>
        <v>72100</v>
      </c>
      <c r="BB67" s="22">
        <f>'2枚建'!BB67+'2枚建(戸先錠)'!$B$6</f>
        <v>79500</v>
      </c>
      <c r="BC67" s="23">
        <f>'2枚建'!BC67+'2枚建(戸先錠)'!$B$6</f>
        <v>98200</v>
      </c>
      <c r="BD67" s="18" t="s">
        <v>46</v>
      </c>
      <c r="BE67" s="18">
        <v>250</v>
      </c>
      <c r="BF67" s="18">
        <v>800</v>
      </c>
      <c r="BG67" s="582"/>
      <c r="BH67" s="590" t="s">
        <v>26</v>
      </c>
      <c r="BI67" s="577" t="s">
        <v>12</v>
      </c>
      <c r="BJ67" s="578"/>
      <c r="BK67" s="21">
        <f>'2枚建'!BK67+'2枚建(戸先錠)'!$B$6</f>
        <v>62700</v>
      </c>
      <c r="BL67" s="22">
        <f>'2枚建'!BL67+'2枚建(戸先錠)'!$B$6</f>
        <v>76600</v>
      </c>
      <c r="BM67" s="22">
        <f>'2枚建'!BM67+'2枚建(戸先錠)'!$B$6</f>
        <v>94200</v>
      </c>
      <c r="BN67" s="23">
        <f>'2枚建'!BN67+'2枚建(戸先錠)'!$B$6</f>
        <v>117000</v>
      </c>
      <c r="BO67" s="18" t="s">
        <v>46</v>
      </c>
      <c r="BP67" s="18">
        <v>250</v>
      </c>
      <c r="BQ67" s="18">
        <v>800</v>
      </c>
      <c r="BR67" s="582"/>
      <c r="BS67" s="590" t="s">
        <v>30</v>
      </c>
      <c r="BT67" s="569" t="s">
        <v>29</v>
      </c>
      <c r="BU67" s="570"/>
      <c r="BV67" s="21">
        <f>'2枚建'!BV67+'2枚建(戸先錠)'!$B$6</f>
        <v>71400</v>
      </c>
      <c r="BW67" s="22">
        <f>'2枚建'!BW67+'2枚建(戸先錠)'!$B$6</f>
        <v>90400</v>
      </c>
      <c r="BX67" s="22">
        <f>'2枚建'!BX67+'2枚建(戸先錠)'!$B$6</f>
        <v>112400</v>
      </c>
      <c r="BY67" s="23">
        <f>'2枚建'!BY67+'2枚建(戸先錠)'!$B$6</f>
        <v>139600</v>
      </c>
    </row>
    <row r="68" spans="6:77" ht="25.5" customHeight="1" x14ac:dyDescent="0.4">
      <c r="F68" s="599"/>
      <c r="G68" s="561"/>
      <c r="H68" s="641" t="s">
        <v>140</v>
      </c>
      <c r="I68" s="642"/>
      <c r="J68" s="361">
        <f t="shared" si="6"/>
        <v>73500</v>
      </c>
      <c r="K68" s="379">
        <f t="shared" si="7"/>
        <v>79800</v>
      </c>
      <c r="L68" s="379">
        <f t="shared" si="8"/>
        <v>99200</v>
      </c>
      <c r="M68" s="380">
        <f t="shared" si="9"/>
        <v>141800</v>
      </c>
      <c r="Q68" s="558"/>
      <c r="R68" s="561"/>
      <c r="S68" s="641" t="s">
        <v>140</v>
      </c>
      <c r="T68" s="642"/>
      <c r="U68" s="361">
        <f t="shared" si="10"/>
        <v>82300</v>
      </c>
      <c r="V68" s="379">
        <f t="shared" si="11"/>
        <v>103200</v>
      </c>
      <c r="W68" s="379">
        <f t="shared" si="12"/>
        <v>131600</v>
      </c>
      <c r="X68" s="380">
        <f t="shared" si="13"/>
        <v>192000</v>
      </c>
      <c r="AB68" s="558"/>
      <c r="AC68" s="561"/>
      <c r="AD68" s="641" t="s">
        <v>140</v>
      </c>
      <c r="AE68" s="642"/>
      <c r="AF68" s="361">
        <f t="shared" si="14"/>
        <v>99800</v>
      </c>
      <c r="AG68" s="379">
        <f t="shared" si="15"/>
        <v>122700</v>
      </c>
      <c r="AH68" s="379">
        <f t="shared" si="16"/>
        <v>158900</v>
      </c>
      <c r="AI68" s="380">
        <f t="shared" si="17"/>
        <v>234700</v>
      </c>
      <c r="AS68" s="18" t="s">
        <v>47</v>
      </c>
      <c r="AT68" s="18">
        <v>801</v>
      </c>
      <c r="AU68" s="18">
        <v>1200</v>
      </c>
      <c r="AV68" s="608"/>
      <c r="AW68" s="585"/>
      <c r="AX68" s="579" t="s">
        <v>15</v>
      </c>
      <c r="AY68" s="580"/>
      <c r="AZ68" s="27">
        <f>'2枚建'!AZ68+'2枚建(戸先錠)'!$B$6</f>
        <v>73500</v>
      </c>
      <c r="BA68" s="28">
        <f>'2枚建'!BA68+'2枚建(戸先錠)'!$B$6</f>
        <v>79800</v>
      </c>
      <c r="BB68" s="28">
        <f>'2枚建'!BB68+'2枚建(戸先錠)'!$B$6</f>
        <v>99200</v>
      </c>
      <c r="BC68" s="29">
        <f>'2枚建'!BC68+'2枚建(戸先錠)'!$B$6</f>
        <v>141800</v>
      </c>
      <c r="BD68" s="18" t="s">
        <v>47</v>
      </c>
      <c r="BE68" s="18">
        <v>801</v>
      </c>
      <c r="BF68" s="18">
        <v>1200</v>
      </c>
      <c r="BG68" s="582"/>
      <c r="BH68" s="585"/>
      <c r="BI68" s="579" t="s">
        <v>15</v>
      </c>
      <c r="BJ68" s="580"/>
      <c r="BK68" s="27">
        <f>'2枚建'!BK68+'2枚建(戸先錠)'!$B$6</f>
        <v>82300</v>
      </c>
      <c r="BL68" s="28">
        <f>'2枚建'!BL68+'2枚建(戸先錠)'!$B$6</f>
        <v>103200</v>
      </c>
      <c r="BM68" s="28">
        <f>'2枚建'!BM68+'2枚建(戸先錠)'!$B$6</f>
        <v>131600</v>
      </c>
      <c r="BN68" s="39">
        <f>'2枚建'!BN68+'2枚建(戸先錠)'!$B$6</f>
        <v>192000</v>
      </c>
      <c r="BO68" s="18" t="s">
        <v>47</v>
      </c>
      <c r="BP68" s="18">
        <v>801</v>
      </c>
      <c r="BQ68" s="18">
        <v>1200</v>
      </c>
      <c r="BR68" s="582"/>
      <c r="BS68" s="585"/>
      <c r="BT68" s="579" t="s">
        <v>15</v>
      </c>
      <c r="BU68" s="580"/>
      <c r="BV68" s="27">
        <f>'2枚建'!BV68+'2枚建(戸先錠)'!$B$6</f>
        <v>99800</v>
      </c>
      <c r="BW68" s="28">
        <f>'2枚建'!BW68+'2枚建(戸先錠)'!$B$6</f>
        <v>122700</v>
      </c>
      <c r="BX68" s="28">
        <f>'2枚建'!BX68+'2枚建(戸先錠)'!$B$6</f>
        <v>158900</v>
      </c>
      <c r="BY68" s="39">
        <f>'2枚建'!BY68+'2枚建(戸先錠)'!$B$6</f>
        <v>234700</v>
      </c>
    </row>
    <row r="69" spans="6:77" ht="25.5" customHeight="1" x14ac:dyDescent="0.4">
      <c r="F69" s="599"/>
      <c r="G69" s="561"/>
      <c r="H69" s="643" t="s">
        <v>141</v>
      </c>
      <c r="I69" s="644"/>
      <c r="J69" s="381">
        <f t="shared" si="6"/>
        <v>84200</v>
      </c>
      <c r="K69" s="382">
        <f t="shared" si="7"/>
        <v>94100</v>
      </c>
      <c r="L69" s="365">
        <f t="shared" si="8"/>
        <v>117400</v>
      </c>
      <c r="M69" s="383">
        <f t="shared" si="9"/>
        <v>166400</v>
      </c>
      <c r="Q69" s="558"/>
      <c r="R69" s="561"/>
      <c r="S69" s="643" t="s">
        <v>141</v>
      </c>
      <c r="T69" s="644"/>
      <c r="U69" s="381">
        <f t="shared" si="10"/>
        <v>95400</v>
      </c>
      <c r="V69" s="382">
        <f t="shared" si="11"/>
        <v>124000</v>
      </c>
      <c r="W69" s="365">
        <f t="shared" si="12"/>
        <v>158200</v>
      </c>
      <c r="X69" s="383">
        <f t="shared" si="13"/>
        <v>228000</v>
      </c>
      <c r="AB69" s="558"/>
      <c r="AC69" s="561"/>
      <c r="AD69" s="643" t="s">
        <v>141</v>
      </c>
      <c r="AE69" s="644"/>
      <c r="AF69" s="381">
        <f t="shared" si="14"/>
        <v>117400</v>
      </c>
      <c r="AG69" s="382">
        <f t="shared" si="15"/>
        <v>149100</v>
      </c>
      <c r="AH69" s="365">
        <f t="shared" si="16"/>
        <v>192800</v>
      </c>
      <c r="AI69" s="383">
        <f t="shared" si="17"/>
        <v>280600</v>
      </c>
      <c r="AS69" s="18" t="s">
        <v>48</v>
      </c>
      <c r="AT69" s="18">
        <v>1201</v>
      </c>
      <c r="AU69" s="18">
        <v>1400</v>
      </c>
      <c r="AV69" s="608"/>
      <c r="AW69" s="585"/>
      <c r="AX69" s="588" t="s">
        <v>16</v>
      </c>
      <c r="AY69" s="589"/>
      <c r="AZ69" s="33">
        <f>'2枚建'!AZ69+'2枚建(戸先錠)'!$B$6</f>
        <v>84200</v>
      </c>
      <c r="BA69" s="34">
        <f>'2枚建'!BA69+'2枚建(戸先錠)'!$B$6</f>
        <v>94100</v>
      </c>
      <c r="BB69" s="34">
        <f>'2枚建'!BB69+'2枚建(戸先錠)'!$B$6</f>
        <v>117400</v>
      </c>
      <c r="BC69" s="35">
        <f>'2枚建'!BC69+'2枚建(戸先錠)'!$B$6</f>
        <v>166400</v>
      </c>
      <c r="BD69" s="18" t="s">
        <v>48</v>
      </c>
      <c r="BE69" s="18">
        <v>1201</v>
      </c>
      <c r="BF69" s="18">
        <v>1400</v>
      </c>
      <c r="BG69" s="582"/>
      <c r="BH69" s="585"/>
      <c r="BI69" s="588" t="s">
        <v>16</v>
      </c>
      <c r="BJ69" s="589"/>
      <c r="BK69" s="33">
        <f>'2枚建'!BK69+'2枚建(戸先錠)'!$B$6</f>
        <v>95400</v>
      </c>
      <c r="BL69" s="34">
        <f>'2枚建'!BL69+'2枚建(戸先錠)'!$B$6</f>
        <v>124000</v>
      </c>
      <c r="BM69" s="34">
        <f>'2枚建'!BM69+'2枚建(戸先錠)'!$B$6</f>
        <v>158200</v>
      </c>
      <c r="BN69" s="35">
        <f>'2枚建'!BN69+'2枚建(戸先錠)'!$B$6</f>
        <v>228000</v>
      </c>
      <c r="BO69" s="18" t="s">
        <v>48</v>
      </c>
      <c r="BP69" s="18">
        <v>1201</v>
      </c>
      <c r="BQ69" s="18">
        <v>1400</v>
      </c>
      <c r="BR69" s="582"/>
      <c r="BS69" s="585"/>
      <c r="BT69" s="588" t="s">
        <v>16</v>
      </c>
      <c r="BU69" s="589"/>
      <c r="BV69" s="33">
        <f>'2枚建'!BV69+'2枚建(戸先錠)'!$B$6</f>
        <v>117400</v>
      </c>
      <c r="BW69" s="34">
        <f>'2枚建'!BW69+'2枚建(戸先錠)'!$B$6</f>
        <v>149100</v>
      </c>
      <c r="BX69" s="34">
        <f>'2枚建'!BX69+'2枚建(戸先錠)'!$B$6</f>
        <v>192800</v>
      </c>
      <c r="BY69" s="35">
        <f>'2枚建'!BY69+'2枚建(戸先錠)'!$B$6</f>
        <v>280600</v>
      </c>
    </row>
    <row r="70" spans="6:77" ht="25.5" customHeight="1" x14ac:dyDescent="0.4">
      <c r="F70" s="599"/>
      <c r="G70" s="561"/>
      <c r="H70" s="645" t="s">
        <v>142</v>
      </c>
      <c r="I70" s="646"/>
      <c r="J70" s="384">
        <f t="shared" si="6"/>
        <v>125900</v>
      </c>
      <c r="K70" s="385">
        <f t="shared" si="7"/>
        <v>141000</v>
      </c>
      <c r="L70" s="386">
        <f t="shared" si="8"/>
        <v>176100</v>
      </c>
      <c r="M70" s="372">
        <f t="shared" si="9"/>
        <v>236500</v>
      </c>
      <c r="Q70" s="558"/>
      <c r="R70" s="561"/>
      <c r="S70" s="645" t="s">
        <v>142</v>
      </c>
      <c r="T70" s="646"/>
      <c r="U70" s="384">
        <f t="shared" si="10"/>
        <v>144800</v>
      </c>
      <c r="V70" s="385">
        <f t="shared" si="11"/>
        <v>183100</v>
      </c>
      <c r="W70" s="386">
        <f t="shared" si="12"/>
        <v>234600</v>
      </c>
      <c r="X70" s="372">
        <f t="shared" si="13"/>
        <v>321700</v>
      </c>
      <c r="AB70" s="558"/>
      <c r="AC70" s="561"/>
      <c r="AD70" s="645" t="s">
        <v>142</v>
      </c>
      <c r="AE70" s="646"/>
      <c r="AF70" s="384">
        <f t="shared" si="14"/>
        <v>173100</v>
      </c>
      <c r="AG70" s="385">
        <f t="shared" si="15"/>
        <v>216100</v>
      </c>
      <c r="AH70" s="386">
        <f t="shared" si="16"/>
        <v>280900</v>
      </c>
      <c r="AI70" s="372">
        <f t="shared" si="17"/>
        <v>392000</v>
      </c>
      <c r="AS70" s="18" t="s">
        <v>49</v>
      </c>
      <c r="AT70" s="18">
        <v>1401</v>
      </c>
      <c r="AU70" s="18">
        <v>1800</v>
      </c>
      <c r="AV70" s="608"/>
      <c r="AW70" s="585"/>
      <c r="AX70" s="569" t="s">
        <v>17</v>
      </c>
      <c r="AY70" s="570"/>
      <c r="AZ70" s="36">
        <f>'2枚建'!AZ70+'2枚建(戸先錠)'!$B$6</f>
        <v>125900</v>
      </c>
      <c r="BA70" s="22">
        <f>'2枚建'!BA70+'2枚建(戸先錠)'!$B$6</f>
        <v>141000</v>
      </c>
      <c r="BB70" s="22">
        <f>'2枚建'!BB70+'2枚建(戸先錠)'!$B$6</f>
        <v>176100</v>
      </c>
      <c r="BC70" s="23">
        <f>'2枚建'!BC70+'2枚建(戸先錠)'!$B$6</f>
        <v>236500</v>
      </c>
      <c r="BD70" s="18" t="s">
        <v>49</v>
      </c>
      <c r="BE70" s="18">
        <v>1401</v>
      </c>
      <c r="BF70" s="18">
        <v>1800</v>
      </c>
      <c r="BG70" s="582"/>
      <c r="BH70" s="585"/>
      <c r="BI70" s="569" t="s">
        <v>17</v>
      </c>
      <c r="BJ70" s="570"/>
      <c r="BK70" s="36">
        <f>'2枚建'!BK70+'2枚建(戸先錠)'!$B$6</f>
        <v>144800</v>
      </c>
      <c r="BL70" s="22">
        <f>'2枚建'!BL70+'2枚建(戸先錠)'!$B$6</f>
        <v>183100</v>
      </c>
      <c r="BM70" s="22">
        <f>'2枚建'!BM70+'2枚建(戸先錠)'!$B$6</f>
        <v>234600</v>
      </c>
      <c r="BN70" s="37">
        <f>'2枚建'!BN70+'2枚建(戸先錠)'!$B$6</f>
        <v>321700</v>
      </c>
      <c r="BO70" s="18" t="s">
        <v>49</v>
      </c>
      <c r="BP70" s="18">
        <v>1401</v>
      </c>
      <c r="BQ70" s="18">
        <v>1800</v>
      </c>
      <c r="BR70" s="582"/>
      <c r="BS70" s="585"/>
      <c r="BT70" s="569" t="s">
        <v>17</v>
      </c>
      <c r="BU70" s="570"/>
      <c r="BV70" s="36">
        <f>'2枚建'!BV70+'2枚建(戸先錠)'!$B$6</f>
        <v>173100</v>
      </c>
      <c r="BW70" s="22">
        <f>'2枚建'!BW70+'2枚建(戸先錠)'!$B$6</f>
        <v>216100</v>
      </c>
      <c r="BX70" s="22">
        <f>'2枚建'!BX70+'2枚建(戸先錠)'!$B$6</f>
        <v>280900</v>
      </c>
      <c r="BY70" s="37">
        <f>'2枚建'!BY70+'2枚建(戸先錠)'!$B$6</f>
        <v>392000</v>
      </c>
    </row>
    <row r="71" spans="6:77" ht="25.5" customHeight="1" thickBot="1" x14ac:dyDescent="0.45">
      <c r="F71" s="599"/>
      <c r="G71" s="561"/>
      <c r="H71" s="641" t="s">
        <v>143</v>
      </c>
      <c r="I71" s="642"/>
      <c r="J71" s="361">
        <f t="shared" si="6"/>
        <v>143000</v>
      </c>
      <c r="K71" s="362">
        <f t="shared" si="7"/>
        <v>179100</v>
      </c>
      <c r="L71" s="362">
        <f t="shared" si="8"/>
        <v>196500</v>
      </c>
      <c r="M71" s="363">
        <f t="shared" si="9"/>
        <v>265300</v>
      </c>
      <c r="Q71" s="559"/>
      <c r="R71" s="562"/>
      <c r="S71" s="647" t="s">
        <v>145</v>
      </c>
      <c r="T71" s="648"/>
      <c r="U71" s="388">
        <f t="shared" si="10"/>
        <v>168100</v>
      </c>
      <c r="V71" s="387">
        <f t="shared" si="11"/>
        <v>237700</v>
      </c>
      <c r="W71" s="387">
        <f t="shared" si="12"/>
        <v>261900</v>
      </c>
      <c r="X71" s="375">
        <f t="shared" si="13"/>
        <v>361700</v>
      </c>
      <c r="AB71" s="559"/>
      <c r="AC71" s="562"/>
      <c r="AD71" s="647" t="s">
        <v>145</v>
      </c>
      <c r="AE71" s="648"/>
      <c r="AF71" s="388">
        <f t="shared" si="14"/>
        <v>201600</v>
      </c>
      <c r="AG71" s="387">
        <f t="shared" si="15"/>
        <v>284800</v>
      </c>
      <c r="AH71" s="387">
        <f t="shared" si="16"/>
        <v>314800</v>
      </c>
      <c r="AI71" s="375">
        <f t="shared" si="17"/>
        <v>441500</v>
      </c>
      <c r="AS71" s="18" t="s">
        <v>50</v>
      </c>
      <c r="AT71" s="18">
        <v>1801</v>
      </c>
      <c r="AU71" s="18">
        <v>2200</v>
      </c>
      <c r="AV71" s="608"/>
      <c r="AW71" s="585"/>
      <c r="AX71" s="579" t="s">
        <v>18</v>
      </c>
      <c r="AY71" s="580"/>
      <c r="AZ71" s="27">
        <f>'2枚建'!AZ71+'2枚建(戸先錠)'!$B$6</f>
        <v>143000</v>
      </c>
      <c r="BA71" s="38">
        <f>'2枚建'!BA71+'2枚建(戸先錠)'!$B$6</f>
        <v>179100</v>
      </c>
      <c r="BB71" s="28">
        <f>'2枚建'!BB71+'2枚建(戸先錠)'!$B$6</f>
        <v>196500</v>
      </c>
      <c r="BC71" s="39">
        <f>'2枚建'!BC71+'2枚建(戸先錠)'!$B$6</f>
        <v>265300</v>
      </c>
      <c r="BD71" s="18" t="s">
        <v>50</v>
      </c>
      <c r="BE71" s="18">
        <v>1801</v>
      </c>
      <c r="BF71" s="18">
        <v>1913</v>
      </c>
      <c r="BG71" s="583"/>
      <c r="BH71" s="585"/>
      <c r="BI71" s="588" t="s">
        <v>27</v>
      </c>
      <c r="BJ71" s="589"/>
      <c r="BK71" s="33">
        <f>'2枚建'!BK71+'2枚建(戸先錠)'!$B$6</f>
        <v>168100</v>
      </c>
      <c r="BL71" s="46">
        <f>'2枚建'!BL71+'2枚建(戸先錠)'!$B$6</f>
        <v>237700</v>
      </c>
      <c r="BM71" s="46">
        <f>'2枚建'!BM71+'2枚建(戸先錠)'!$B$6</f>
        <v>261900</v>
      </c>
      <c r="BN71" s="35">
        <f>'2枚建'!BN71+'2枚建(戸先錠)'!$B$6</f>
        <v>361700</v>
      </c>
      <c r="BO71" s="18" t="s">
        <v>50</v>
      </c>
      <c r="BP71" s="18">
        <v>1801</v>
      </c>
      <c r="BQ71" s="18">
        <v>1913</v>
      </c>
      <c r="BR71" s="587"/>
      <c r="BS71" s="586"/>
      <c r="BT71" s="627" t="s">
        <v>31</v>
      </c>
      <c r="BU71" s="628"/>
      <c r="BV71" s="47">
        <f>'2枚建'!BV71+'2枚建(戸先錠)'!$B$6</f>
        <v>201600</v>
      </c>
      <c r="BW71" s="48">
        <f>'2枚建'!BW71+'2枚建(戸先錠)'!$B$6</f>
        <v>284800</v>
      </c>
      <c r="BX71" s="48">
        <f>'2枚建'!BX71+'2枚建(戸先錠)'!$B$6</f>
        <v>314800</v>
      </c>
      <c r="BY71" s="49">
        <f>'2枚建'!BY71+'2枚建(戸先錠)'!$B$6</f>
        <v>441500</v>
      </c>
    </row>
    <row r="72" spans="6:77" ht="25.5" customHeight="1" thickBot="1" x14ac:dyDescent="0.45">
      <c r="F72" s="600"/>
      <c r="G72" s="562"/>
      <c r="H72" s="647" t="s">
        <v>189</v>
      </c>
      <c r="I72" s="648"/>
      <c r="J72" s="373" t="str">
        <f t="shared" si="6"/>
        <v>-</v>
      </c>
      <c r="K72" s="387">
        <f t="shared" si="7"/>
        <v>191300</v>
      </c>
      <c r="L72" s="374">
        <f t="shared" si="8"/>
        <v>221600</v>
      </c>
      <c r="M72" s="375">
        <f t="shared" si="9"/>
        <v>293600</v>
      </c>
      <c r="AB72" s="557" t="s">
        <v>257</v>
      </c>
      <c r="AC72" s="560" t="s">
        <v>255</v>
      </c>
      <c r="AD72" s="639" t="s">
        <v>139</v>
      </c>
      <c r="AE72" s="640"/>
      <c r="AF72" s="378">
        <f t="shared" si="14"/>
        <v>54500</v>
      </c>
      <c r="AG72" s="359">
        <f t="shared" si="15"/>
        <v>66400</v>
      </c>
      <c r="AH72" s="359">
        <f t="shared" si="16"/>
        <v>77600</v>
      </c>
      <c r="AI72" s="360">
        <f t="shared" si="17"/>
        <v>96000</v>
      </c>
      <c r="AS72" s="18" t="s">
        <v>51</v>
      </c>
      <c r="AT72" s="18">
        <v>2201</v>
      </c>
      <c r="AU72" s="211">
        <v>2260</v>
      </c>
      <c r="AV72" s="609"/>
      <c r="AW72" s="586"/>
      <c r="AX72" s="654" t="s">
        <v>188</v>
      </c>
      <c r="AY72" s="655"/>
      <c r="AZ72" s="40" t="e">
        <f>'2枚建'!AZ72+'2枚建(戸先錠)'!$B$6</f>
        <v>#VALUE!</v>
      </c>
      <c r="BA72" s="41">
        <f>'2枚建'!BA72+'2枚建(戸先錠)'!$B$6</f>
        <v>191300</v>
      </c>
      <c r="BB72" s="43">
        <f>'2枚建'!BB72+'2枚建(戸先錠)'!$B$6</f>
        <v>221600</v>
      </c>
      <c r="BC72" s="42">
        <f>'2枚建'!BC72+'2枚建(戸先錠)'!$B$6</f>
        <v>293600</v>
      </c>
      <c r="BO72" s="18" t="s">
        <v>46</v>
      </c>
      <c r="BP72" s="18">
        <v>250</v>
      </c>
      <c r="BQ72" s="18">
        <v>800</v>
      </c>
      <c r="BR72" s="612" t="s">
        <v>126</v>
      </c>
      <c r="BS72" s="584" t="s">
        <v>14</v>
      </c>
      <c r="BT72" s="577" t="s">
        <v>29</v>
      </c>
      <c r="BU72" s="578"/>
      <c r="BV72" s="51">
        <f>'2枚建'!BV72+'2枚建(戸先錠)'!$B$6</f>
        <v>54500</v>
      </c>
      <c r="BW72" s="52">
        <f>'2枚建'!BW72+'2枚建(戸先錠)'!$B$6</f>
        <v>66400</v>
      </c>
      <c r="BX72" s="52">
        <f>'2枚建'!BX72+'2枚建(戸先錠)'!$B$6</f>
        <v>77600</v>
      </c>
      <c r="BY72" s="53">
        <f>'2枚建'!BY72+'2枚建(戸先錠)'!$B$6</f>
        <v>96000</v>
      </c>
    </row>
    <row r="73" spans="6:77" ht="25.5" customHeight="1" x14ac:dyDescent="0.4">
      <c r="AB73" s="558"/>
      <c r="AC73" s="561"/>
      <c r="AD73" s="641" t="s">
        <v>140</v>
      </c>
      <c r="AE73" s="642"/>
      <c r="AF73" s="361">
        <f t="shared" si="14"/>
        <v>69100</v>
      </c>
      <c r="AG73" s="379">
        <f t="shared" si="15"/>
        <v>77200</v>
      </c>
      <c r="AH73" s="379">
        <f t="shared" si="16"/>
        <v>95200</v>
      </c>
      <c r="AI73" s="380">
        <f t="shared" si="17"/>
        <v>135000</v>
      </c>
      <c r="BO73" s="18" t="s">
        <v>47</v>
      </c>
      <c r="BP73" s="18">
        <v>801</v>
      </c>
      <c r="BQ73" s="18">
        <v>1200</v>
      </c>
      <c r="BR73" s="613"/>
      <c r="BS73" s="585"/>
      <c r="BT73" s="579" t="s">
        <v>15</v>
      </c>
      <c r="BU73" s="580"/>
      <c r="BV73" s="54">
        <f>'2枚建'!BV73+'2枚建(戸先錠)'!$B$6</f>
        <v>69100</v>
      </c>
      <c r="BW73" s="55">
        <f>'2枚建'!BW73+'2枚建(戸先錠)'!$B$6</f>
        <v>77200</v>
      </c>
      <c r="BX73" s="55">
        <f>'2枚建'!BX73+'2枚建(戸先錠)'!$B$6</f>
        <v>95200</v>
      </c>
      <c r="BY73" s="56">
        <f>'2枚建'!BY73+'2枚建(戸先錠)'!$B$6</f>
        <v>135000</v>
      </c>
    </row>
    <row r="74" spans="6:77" ht="25.5" customHeight="1" x14ac:dyDescent="0.4">
      <c r="F74" s="2" t="s">
        <v>124</v>
      </c>
      <c r="G74" s="2"/>
      <c r="H74" s="2"/>
      <c r="I74" s="2"/>
      <c r="J74" s="2"/>
      <c r="K74" s="2"/>
      <c r="L74" s="2"/>
      <c r="M74" s="2"/>
      <c r="AB74" s="558"/>
      <c r="AC74" s="561"/>
      <c r="AD74" s="643" t="s">
        <v>141</v>
      </c>
      <c r="AE74" s="644"/>
      <c r="AF74" s="381">
        <f t="shared" si="14"/>
        <v>76200</v>
      </c>
      <c r="AG74" s="382">
        <f t="shared" si="15"/>
        <v>90600</v>
      </c>
      <c r="AH74" s="365">
        <f t="shared" si="16"/>
        <v>112100</v>
      </c>
      <c r="AI74" s="383">
        <f t="shared" si="17"/>
        <v>158000</v>
      </c>
      <c r="BO74" s="18" t="s">
        <v>48</v>
      </c>
      <c r="BP74" s="18">
        <v>1201</v>
      </c>
      <c r="BQ74" s="18">
        <v>1400</v>
      </c>
      <c r="BR74" s="613"/>
      <c r="BS74" s="585"/>
      <c r="BT74" s="588" t="s">
        <v>16</v>
      </c>
      <c r="BU74" s="589"/>
      <c r="BV74" s="57">
        <f>'2枚建'!BV74+'2枚建(戸先錠)'!$B$6</f>
        <v>76200</v>
      </c>
      <c r="BW74" s="58">
        <f>'2枚建'!BW74+'2枚建(戸先錠)'!$B$6</f>
        <v>90600</v>
      </c>
      <c r="BX74" s="58">
        <f>'2枚建'!BX74+'2枚建(戸先錠)'!$B$6</f>
        <v>112100</v>
      </c>
      <c r="BY74" s="59">
        <f>'2枚建'!BY74+'2枚建(戸先錠)'!$B$6</f>
        <v>158000</v>
      </c>
    </row>
    <row r="75" spans="6:77" ht="25.5" customHeight="1" x14ac:dyDescent="0.4">
      <c r="F75" s="649"/>
      <c r="G75" s="629"/>
      <c r="H75" s="629"/>
      <c r="I75" s="630"/>
      <c r="J75" s="605" t="s">
        <v>99</v>
      </c>
      <c r="K75" s="605"/>
      <c r="L75" s="606" t="s">
        <v>111</v>
      </c>
      <c r="M75" s="606"/>
      <c r="Q75" s="146" t="s">
        <v>117</v>
      </c>
      <c r="AB75" s="558"/>
      <c r="AC75" s="561"/>
      <c r="AD75" s="645" t="s">
        <v>142</v>
      </c>
      <c r="AE75" s="646"/>
      <c r="AF75" s="384">
        <f t="shared" si="14"/>
        <v>117000</v>
      </c>
      <c r="AG75" s="385">
        <f t="shared" si="15"/>
        <v>139100</v>
      </c>
      <c r="AH75" s="386">
        <f t="shared" si="16"/>
        <v>172800</v>
      </c>
      <c r="AI75" s="372">
        <f t="shared" si="17"/>
        <v>228000</v>
      </c>
      <c r="BO75" s="18" t="s">
        <v>49</v>
      </c>
      <c r="BP75" s="18">
        <v>1401</v>
      </c>
      <c r="BQ75" s="18">
        <v>1800</v>
      </c>
      <c r="BR75" s="613"/>
      <c r="BS75" s="585"/>
      <c r="BT75" s="569" t="s">
        <v>17</v>
      </c>
      <c r="BU75" s="570"/>
      <c r="BV75" s="60">
        <f>'2枚建'!BV75+'2枚建(戸先錠)'!$B$6</f>
        <v>117000</v>
      </c>
      <c r="BW75" s="61">
        <f>'2枚建'!BW75+'2枚建(戸先錠)'!$B$6</f>
        <v>139100</v>
      </c>
      <c r="BX75" s="61">
        <f>'2枚建'!BX75+'2枚建(戸先錠)'!$B$6</f>
        <v>172800</v>
      </c>
      <c r="BY75" s="62">
        <f>'2枚建'!BY75+'2枚建(戸先錠)'!$B$6</f>
        <v>228000</v>
      </c>
    </row>
    <row r="76" spans="6:77" ht="25.5" customHeight="1" x14ac:dyDescent="0.35">
      <c r="F76" s="649"/>
      <c r="G76" s="629"/>
      <c r="H76" s="629"/>
      <c r="I76" s="630"/>
      <c r="J76" s="623" t="s">
        <v>158</v>
      </c>
      <c r="K76" s="625" t="s">
        <v>159</v>
      </c>
      <c r="L76" s="389" t="s">
        <v>283</v>
      </c>
      <c r="M76" s="390" t="s">
        <v>284</v>
      </c>
      <c r="Q76" s="147" t="s">
        <v>114</v>
      </c>
      <c r="AB76" s="558"/>
      <c r="AC76" s="561"/>
      <c r="AD76" s="641" t="s">
        <v>143</v>
      </c>
      <c r="AE76" s="642"/>
      <c r="AF76" s="361">
        <f t="shared" si="14"/>
        <v>133300</v>
      </c>
      <c r="AG76" s="362">
        <f t="shared" si="15"/>
        <v>174900</v>
      </c>
      <c r="AH76" s="362">
        <f t="shared" si="16"/>
        <v>191200</v>
      </c>
      <c r="AI76" s="363">
        <f t="shared" si="17"/>
        <v>255200</v>
      </c>
      <c r="BO76" s="18" t="s">
        <v>50</v>
      </c>
      <c r="BP76" s="18">
        <v>1801</v>
      </c>
      <c r="BQ76" s="18">
        <v>2200</v>
      </c>
      <c r="BR76" s="613"/>
      <c r="BS76" s="585"/>
      <c r="BT76" s="579" t="s">
        <v>18</v>
      </c>
      <c r="BU76" s="580"/>
      <c r="BV76" s="54">
        <f>'2枚建'!BV76+'2枚建(戸先錠)'!$B$6</f>
        <v>133300</v>
      </c>
      <c r="BW76" s="63">
        <f>'2枚建'!BW76+'2枚建(戸先錠)'!$B$6</f>
        <v>174900</v>
      </c>
      <c r="BX76" s="55">
        <f>'2枚建'!BX76+'2枚建(戸先錠)'!$B$6</f>
        <v>191200</v>
      </c>
      <c r="BY76" s="64">
        <f>'2枚建'!BY76+'2枚建(戸先錠)'!$B$6</f>
        <v>255200</v>
      </c>
    </row>
    <row r="77" spans="6:77" ht="25.5" customHeight="1" thickBot="1" x14ac:dyDescent="0.45">
      <c r="F77" s="649"/>
      <c r="G77" s="629"/>
      <c r="H77" s="629"/>
      <c r="I77" s="630"/>
      <c r="J77" s="624"/>
      <c r="K77" s="626"/>
      <c r="L77" s="391" t="str">
        <f>VLOOKUP($F$7,BD!$D$16:$F$18,2,0)</f>
        <v>Uw1.9以下</v>
      </c>
      <c r="M77" s="392" t="str">
        <f>VLOOKUP($F$7,BD!$D$16:$F$18,3,0)</f>
        <v>Uw2.3以下</v>
      </c>
      <c r="Q77" s="147" t="s">
        <v>115</v>
      </c>
      <c r="AB77" s="558"/>
      <c r="AC77" s="562"/>
      <c r="AD77" s="647" t="s">
        <v>189</v>
      </c>
      <c r="AE77" s="648"/>
      <c r="AF77" s="373" t="str">
        <f t="shared" si="14"/>
        <v>-</v>
      </c>
      <c r="AG77" s="387">
        <f t="shared" si="15"/>
        <v>186600</v>
      </c>
      <c r="AH77" s="374">
        <f t="shared" si="16"/>
        <v>215000</v>
      </c>
      <c r="AI77" s="375">
        <f t="shared" si="17"/>
        <v>281800</v>
      </c>
      <c r="BO77" s="18" t="s">
        <v>51</v>
      </c>
      <c r="BP77" s="18">
        <v>2201</v>
      </c>
      <c r="BQ77" s="211">
        <v>2260</v>
      </c>
      <c r="BR77" s="614"/>
      <c r="BS77" s="586"/>
      <c r="BT77" s="654" t="s">
        <v>188</v>
      </c>
      <c r="BU77" s="655"/>
      <c r="BV77" s="65" t="e">
        <f>'2枚建'!BV77+'2枚建(戸先錠)'!$B$6</f>
        <v>#VALUE!</v>
      </c>
      <c r="BW77" s="66">
        <f>'2枚建'!BW77+'2枚建(戸先錠)'!$B$6</f>
        <v>186600</v>
      </c>
      <c r="BX77" s="67">
        <f>'2枚建'!BX77+'2枚建(戸先錠)'!$B$6</f>
        <v>215000</v>
      </c>
      <c r="BY77" s="68">
        <f>'2枚建'!BY77+'2枚建(戸先錠)'!$B$6</f>
        <v>281800</v>
      </c>
    </row>
    <row r="78" spans="6:77" ht="25.5" customHeight="1" x14ac:dyDescent="0.4">
      <c r="F78" s="315" t="s">
        <v>74</v>
      </c>
      <c r="G78" s="631" t="s">
        <v>34</v>
      </c>
      <c r="H78" s="631"/>
      <c r="I78" s="632"/>
      <c r="J78" s="72">
        <v>84000</v>
      </c>
      <c r="K78" s="73">
        <v>69000</v>
      </c>
      <c r="L78" s="393">
        <v>31000</v>
      </c>
      <c r="M78" s="394">
        <v>23000</v>
      </c>
      <c r="Q78" s="147" t="s">
        <v>116</v>
      </c>
      <c r="AB78" s="558"/>
      <c r="AC78" s="560" t="s">
        <v>256</v>
      </c>
      <c r="AD78" s="639" t="s">
        <v>139</v>
      </c>
      <c r="AE78" s="640"/>
      <c r="AF78" s="378">
        <f t="shared" si="14"/>
        <v>57100</v>
      </c>
      <c r="AG78" s="359">
        <f t="shared" si="15"/>
        <v>70500</v>
      </c>
      <c r="AH78" s="359">
        <f t="shared" si="16"/>
        <v>83300</v>
      </c>
      <c r="AI78" s="360">
        <f t="shared" si="17"/>
        <v>103900</v>
      </c>
      <c r="BO78" s="18" t="s">
        <v>46</v>
      </c>
      <c r="BP78" s="18">
        <v>250</v>
      </c>
      <c r="BQ78" s="18">
        <v>800</v>
      </c>
      <c r="BR78" s="612" t="s">
        <v>243</v>
      </c>
      <c r="BS78" s="584" t="s">
        <v>244</v>
      </c>
      <c r="BT78" s="577" t="s">
        <v>29</v>
      </c>
      <c r="BU78" s="578"/>
      <c r="BV78" s="51">
        <f>'2枚建'!BV78+'2枚建(戸先錠)'!$B$6</f>
        <v>57100</v>
      </c>
      <c r="BW78" s="52">
        <f>'2枚建'!BW78+'2枚建(戸先錠)'!$B$6</f>
        <v>70500</v>
      </c>
      <c r="BX78" s="52">
        <f>'2枚建'!BX78+'2枚建(戸先錠)'!$B$6</f>
        <v>83300</v>
      </c>
      <c r="BY78" s="53">
        <f>'2枚建'!BY78+'2枚建(戸先錠)'!$B$6</f>
        <v>103900</v>
      </c>
    </row>
    <row r="79" spans="6:77" ht="25.5" customHeight="1" x14ac:dyDescent="0.4">
      <c r="F79" s="316" t="s">
        <v>75</v>
      </c>
      <c r="G79" s="633" t="s">
        <v>35</v>
      </c>
      <c r="H79" s="633"/>
      <c r="I79" s="634"/>
      <c r="J79" s="76">
        <v>57000</v>
      </c>
      <c r="K79" s="77">
        <v>47000</v>
      </c>
      <c r="L79" s="395">
        <v>24000</v>
      </c>
      <c r="M79" s="396">
        <v>18000</v>
      </c>
      <c r="Q79" s="147" t="s">
        <v>129</v>
      </c>
      <c r="AB79" s="558"/>
      <c r="AC79" s="561"/>
      <c r="AD79" s="641" t="s">
        <v>140</v>
      </c>
      <c r="AE79" s="642"/>
      <c r="AF79" s="361">
        <f t="shared" si="14"/>
        <v>73100</v>
      </c>
      <c r="AG79" s="379">
        <f t="shared" si="15"/>
        <v>84000</v>
      </c>
      <c r="AH79" s="379">
        <f t="shared" si="16"/>
        <v>104800</v>
      </c>
      <c r="AI79" s="380">
        <f t="shared" si="17"/>
        <v>149900</v>
      </c>
      <c r="BO79" s="18" t="s">
        <v>47</v>
      </c>
      <c r="BP79" s="18">
        <v>801</v>
      </c>
      <c r="BQ79" s="18">
        <v>1200</v>
      </c>
      <c r="BR79" s="613"/>
      <c r="BS79" s="585"/>
      <c r="BT79" s="579" t="s">
        <v>15</v>
      </c>
      <c r="BU79" s="580"/>
      <c r="BV79" s="54">
        <f>'2枚建'!BV79+'2枚建(戸先錠)'!$B$6</f>
        <v>73100</v>
      </c>
      <c r="BW79" s="55">
        <f>'2枚建'!BW79+'2枚建(戸先錠)'!$B$6</f>
        <v>84000</v>
      </c>
      <c r="BX79" s="55">
        <f>'2枚建'!BX79+'2枚建(戸先錠)'!$B$6</f>
        <v>104800</v>
      </c>
      <c r="BY79" s="56">
        <f>'2枚建'!BY79+'2枚建(戸先錠)'!$B$6</f>
        <v>149900</v>
      </c>
    </row>
    <row r="80" spans="6:77" ht="25.5" customHeight="1" x14ac:dyDescent="0.4">
      <c r="F80" s="317" t="s">
        <v>76</v>
      </c>
      <c r="G80" s="635" t="s">
        <v>36</v>
      </c>
      <c r="H80" s="635"/>
      <c r="I80" s="636"/>
      <c r="J80" s="80">
        <v>36000</v>
      </c>
      <c r="K80" s="81">
        <v>30000</v>
      </c>
      <c r="L80" s="397">
        <v>20000</v>
      </c>
      <c r="M80" s="398">
        <v>15000</v>
      </c>
      <c r="Q80" s="147" t="s">
        <v>130</v>
      </c>
      <c r="AB80" s="558"/>
      <c r="AC80" s="561"/>
      <c r="AD80" s="643" t="s">
        <v>141</v>
      </c>
      <c r="AE80" s="644"/>
      <c r="AF80" s="381">
        <f t="shared" si="14"/>
        <v>81800</v>
      </c>
      <c r="AG80" s="382">
        <f t="shared" si="15"/>
        <v>99400</v>
      </c>
      <c r="AH80" s="365">
        <f t="shared" si="16"/>
        <v>124200</v>
      </c>
      <c r="AI80" s="383">
        <f t="shared" si="17"/>
        <v>176300</v>
      </c>
      <c r="AV80" s="3" t="s">
        <v>37</v>
      </c>
      <c r="AW80" s="3" t="s">
        <v>34</v>
      </c>
      <c r="BO80" s="18" t="s">
        <v>48</v>
      </c>
      <c r="BP80" s="18">
        <v>1201</v>
      </c>
      <c r="BQ80" s="18">
        <v>1400</v>
      </c>
      <c r="BR80" s="613"/>
      <c r="BS80" s="585"/>
      <c r="BT80" s="588" t="s">
        <v>16</v>
      </c>
      <c r="BU80" s="589"/>
      <c r="BV80" s="57">
        <f>'2枚建'!BV80+'2枚建(戸先錠)'!$B$6</f>
        <v>81800</v>
      </c>
      <c r="BW80" s="58">
        <f>'2枚建'!BW80+'2枚建(戸先錠)'!$B$6</f>
        <v>99400</v>
      </c>
      <c r="BX80" s="58">
        <f>'2枚建'!BX80+'2枚建(戸先錠)'!$B$6</f>
        <v>124200</v>
      </c>
      <c r="BY80" s="59">
        <f>'2枚建'!BY80+'2枚建(戸先錠)'!$B$6</f>
        <v>176300</v>
      </c>
    </row>
    <row r="81" spans="6:77" ht="25.5" customHeight="1" x14ac:dyDescent="0.4">
      <c r="F81" s="318" t="s">
        <v>82</v>
      </c>
      <c r="G81" s="637" t="s">
        <v>81</v>
      </c>
      <c r="H81" s="637"/>
      <c r="I81" s="638"/>
      <c r="J81" s="84">
        <v>36000</v>
      </c>
      <c r="K81" s="85">
        <v>30000</v>
      </c>
      <c r="L81" s="399">
        <v>0</v>
      </c>
      <c r="M81" s="400">
        <v>0</v>
      </c>
      <c r="AB81" s="558"/>
      <c r="AC81" s="561"/>
      <c r="AD81" s="645" t="s">
        <v>142</v>
      </c>
      <c r="AE81" s="646"/>
      <c r="AF81" s="384">
        <f t="shared" si="14"/>
        <v>124800</v>
      </c>
      <c r="AG81" s="385">
        <f t="shared" si="15"/>
        <v>150600</v>
      </c>
      <c r="AH81" s="386">
        <f t="shared" si="16"/>
        <v>189000</v>
      </c>
      <c r="AI81" s="372">
        <f t="shared" si="17"/>
        <v>252500</v>
      </c>
      <c r="AV81" s="4" t="s">
        <v>38</v>
      </c>
      <c r="AW81" s="3" t="s">
        <v>35</v>
      </c>
      <c r="BO81" s="18" t="s">
        <v>49</v>
      </c>
      <c r="BP81" s="18">
        <v>1401</v>
      </c>
      <c r="BQ81" s="18">
        <v>1800</v>
      </c>
      <c r="BR81" s="613"/>
      <c r="BS81" s="585"/>
      <c r="BT81" s="569" t="s">
        <v>17</v>
      </c>
      <c r="BU81" s="570"/>
      <c r="BV81" s="60">
        <f>'2枚建'!BV81+'2枚建(戸先錠)'!$B$6</f>
        <v>124800</v>
      </c>
      <c r="BW81" s="61">
        <f>'2枚建'!BW81+'2枚建(戸先錠)'!$B$6</f>
        <v>150600</v>
      </c>
      <c r="BX81" s="61">
        <f>'2枚建'!BX81+'2枚建(戸先錠)'!$B$6</f>
        <v>189000</v>
      </c>
      <c r="BY81" s="62">
        <f>'2枚建'!BY81+'2枚建(戸先錠)'!$B$6</f>
        <v>252500</v>
      </c>
    </row>
    <row r="82" spans="6:77" ht="26.25" customHeight="1" x14ac:dyDescent="0.4">
      <c r="AB82" s="558"/>
      <c r="AC82" s="561"/>
      <c r="AD82" s="641" t="s">
        <v>143</v>
      </c>
      <c r="AE82" s="642"/>
      <c r="AF82" s="361">
        <f t="shared" si="14"/>
        <v>143000</v>
      </c>
      <c r="AG82" s="362">
        <f t="shared" si="15"/>
        <v>191400</v>
      </c>
      <c r="AH82" s="362">
        <f t="shared" si="16"/>
        <v>209700</v>
      </c>
      <c r="AI82" s="363">
        <f t="shared" si="17"/>
        <v>283000</v>
      </c>
      <c r="AV82" s="5" t="s">
        <v>39</v>
      </c>
      <c r="AW82" s="3" t="s">
        <v>36</v>
      </c>
      <c r="BO82" s="18" t="s">
        <v>50</v>
      </c>
      <c r="BP82" s="18">
        <v>1801</v>
      </c>
      <c r="BQ82" s="18">
        <v>2200</v>
      </c>
      <c r="BR82" s="613"/>
      <c r="BS82" s="585"/>
      <c r="BT82" s="579" t="s">
        <v>18</v>
      </c>
      <c r="BU82" s="580"/>
      <c r="BV82" s="54">
        <f>'2枚建'!BV82+'2枚建(戸先錠)'!$B$6</f>
        <v>143000</v>
      </c>
      <c r="BW82" s="63">
        <f>'2枚建'!BW82+'2枚建(戸先錠)'!$B$6</f>
        <v>191400</v>
      </c>
      <c r="BX82" s="55">
        <f>'2枚建'!BX82+'2枚建(戸先錠)'!$B$6</f>
        <v>209700</v>
      </c>
      <c r="BY82" s="64">
        <f>'2枚建'!BY82+'2枚建(戸先錠)'!$B$6</f>
        <v>283000</v>
      </c>
    </row>
    <row r="83" spans="6:77" ht="26.25" customHeight="1" thickBot="1" x14ac:dyDescent="0.45">
      <c r="AB83" s="559"/>
      <c r="AC83" s="562"/>
      <c r="AD83" s="647" t="s">
        <v>189</v>
      </c>
      <c r="AE83" s="648"/>
      <c r="AF83" s="373" t="str">
        <f t="shared" si="14"/>
        <v>-</v>
      </c>
      <c r="AG83" s="387">
        <f t="shared" si="15"/>
        <v>203900</v>
      </c>
      <c r="AH83" s="374">
        <f t="shared" si="16"/>
        <v>236400</v>
      </c>
      <c r="AI83" s="375">
        <f t="shared" si="17"/>
        <v>313200</v>
      </c>
      <c r="BO83" s="18" t="s">
        <v>51</v>
      </c>
      <c r="BP83" s="18">
        <v>2201</v>
      </c>
      <c r="BQ83" s="211">
        <v>2260</v>
      </c>
      <c r="BR83" s="614"/>
      <c r="BS83" s="586"/>
      <c r="BT83" s="654" t="s">
        <v>188</v>
      </c>
      <c r="BU83" s="655"/>
      <c r="BV83" s="65" t="e">
        <f>'2枚建'!BV83+'2枚建(戸先錠)'!$B$6</f>
        <v>#VALUE!</v>
      </c>
      <c r="BW83" s="66">
        <f>'2枚建'!BW83+'2枚建(戸先錠)'!$B$6</f>
        <v>203900</v>
      </c>
      <c r="BX83" s="67">
        <f>'2枚建'!BX83+'2枚建(戸先錠)'!$B$6</f>
        <v>236400</v>
      </c>
      <c r="BY83" s="68">
        <f>'2枚建'!BY83+'2枚建(戸先錠)'!$B$6</f>
        <v>313200</v>
      </c>
    </row>
    <row r="84" spans="6:77" x14ac:dyDescent="0.4">
      <c r="AU84" s="3" t="s">
        <v>32</v>
      </c>
      <c r="AZ84" s="3" t="s">
        <v>33</v>
      </c>
    </row>
    <row r="86" spans="6:77" x14ac:dyDescent="0.4">
      <c r="AU86" s="3">
        <f t="shared" ref="AU86:AX91" si="18">BK$45*$BE49/1000000</f>
        <v>0.13750000000000001</v>
      </c>
      <c r="AV86" s="5">
        <f t="shared" si="18"/>
        <v>0.25024999999999997</v>
      </c>
      <c r="AW86" s="5">
        <f t="shared" si="18"/>
        <v>0.37524999999999997</v>
      </c>
      <c r="AX86" s="5">
        <f t="shared" si="18"/>
        <v>0.50024999999999997</v>
      </c>
      <c r="AZ86" s="7">
        <f t="shared" ref="AZ86:BC91" si="19">BK$46*$BF49/1000000</f>
        <v>0.8</v>
      </c>
      <c r="BA86" s="7">
        <f t="shared" si="19"/>
        <v>1.2</v>
      </c>
      <c r="BB86" s="8">
        <f t="shared" si="19"/>
        <v>1.6</v>
      </c>
      <c r="BC86" s="8">
        <f t="shared" si="19"/>
        <v>2.4</v>
      </c>
    </row>
    <row r="87" spans="6:77" x14ac:dyDescent="0.4">
      <c r="AU87" s="5">
        <f t="shared" si="18"/>
        <v>0.44055</v>
      </c>
      <c r="AV87" s="5">
        <f t="shared" si="18"/>
        <v>0.80180099999999999</v>
      </c>
      <c r="AW87" s="5">
        <f t="shared" si="18"/>
        <v>1.2023010000000001</v>
      </c>
      <c r="AX87" s="4">
        <f t="shared" si="18"/>
        <v>1.6028009999999999</v>
      </c>
      <c r="AZ87" s="7">
        <f t="shared" si="19"/>
        <v>1.2</v>
      </c>
      <c r="BA87" s="8">
        <f t="shared" si="19"/>
        <v>1.8</v>
      </c>
      <c r="BB87" s="8">
        <f t="shared" si="19"/>
        <v>2.4</v>
      </c>
      <c r="BC87" s="9">
        <f t="shared" si="19"/>
        <v>3.6</v>
      </c>
    </row>
    <row r="88" spans="6:77" x14ac:dyDescent="0.4">
      <c r="AU88" s="10">
        <f t="shared" si="18"/>
        <v>0.66054999999999997</v>
      </c>
      <c r="AV88" s="10">
        <f t="shared" si="18"/>
        <v>1.2022010000000001</v>
      </c>
      <c r="AW88" s="11">
        <f t="shared" si="18"/>
        <v>1.8027010000000001</v>
      </c>
      <c r="AX88" s="11">
        <f t="shared" si="18"/>
        <v>2.4032010000000001</v>
      </c>
      <c r="AZ88" s="12">
        <f t="shared" si="19"/>
        <v>1.4</v>
      </c>
      <c r="BA88" s="13">
        <f t="shared" si="19"/>
        <v>2.1</v>
      </c>
      <c r="BB88" s="14">
        <f t="shared" si="19"/>
        <v>2.8</v>
      </c>
      <c r="BC88" s="14">
        <f t="shared" si="19"/>
        <v>4.2</v>
      </c>
    </row>
    <row r="89" spans="6:77" x14ac:dyDescent="0.4">
      <c r="AU89" s="10">
        <f t="shared" si="18"/>
        <v>0.77054999999999996</v>
      </c>
      <c r="AV89" s="10">
        <f t="shared" si="18"/>
        <v>1.402401</v>
      </c>
      <c r="AW89" s="11">
        <f t="shared" si="18"/>
        <v>2.1029010000000001</v>
      </c>
      <c r="AX89" s="6">
        <f t="shared" si="18"/>
        <v>2.803401</v>
      </c>
      <c r="AZ89" s="13">
        <f t="shared" si="19"/>
        <v>1.8</v>
      </c>
      <c r="BA89" s="13">
        <f t="shared" si="19"/>
        <v>2.7</v>
      </c>
      <c r="BB89" s="14">
        <f t="shared" si="19"/>
        <v>3.6</v>
      </c>
      <c r="BC89" s="14">
        <f t="shared" si="19"/>
        <v>5.4</v>
      </c>
    </row>
    <row r="90" spans="6:77" x14ac:dyDescent="0.4">
      <c r="AU90" s="10">
        <f t="shared" si="18"/>
        <v>0.99055000000000004</v>
      </c>
      <c r="AV90" s="11">
        <f t="shared" si="18"/>
        <v>1.8028010000000001</v>
      </c>
      <c r="AW90" s="11">
        <f t="shared" si="18"/>
        <v>2.7033010000000002</v>
      </c>
      <c r="AX90" s="6">
        <f t="shared" si="18"/>
        <v>3.6038009999999998</v>
      </c>
      <c r="AZ90" s="13">
        <f t="shared" si="19"/>
        <v>2.2000000000000002</v>
      </c>
      <c r="BA90" s="14">
        <f t="shared" si="19"/>
        <v>3.3</v>
      </c>
      <c r="BB90" s="14">
        <f t="shared" si="19"/>
        <v>4.4000000000000004</v>
      </c>
      <c r="BC90" s="14">
        <f t="shared" si="19"/>
        <v>6.6</v>
      </c>
    </row>
    <row r="91" spans="6:77" x14ac:dyDescent="0.4">
      <c r="AU91" s="10">
        <f t="shared" si="18"/>
        <v>1.21055</v>
      </c>
      <c r="AV91" s="11">
        <f t="shared" si="18"/>
        <v>2.203201</v>
      </c>
      <c r="AW91" s="6">
        <f t="shared" si="18"/>
        <v>3.3037010000000002</v>
      </c>
      <c r="AX91" s="6">
        <f t="shared" si="18"/>
        <v>4.4042009999999996</v>
      </c>
      <c r="AZ91" s="13">
        <f t="shared" si="19"/>
        <v>2.2599999999999998</v>
      </c>
      <c r="BA91" s="14">
        <f t="shared" si="19"/>
        <v>3.39</v>
      </c>
      <c r="BB91" s="14">
        <f t="shared" si="19"/>
        <v>4.5199999999999996</v>
      </c>
      <c r="BC91" s="14">
        <f t="shared" si="19"/>
        <v>6.78</v>
      </c>
    </row>
  </sheetData>
  <sheetProtection password="CC29" sheet="1" objects="1" scenarios="1"/>
  <protectedRanges>
    <protectedRange sqref="AD7:AE7" name="範囲2"/>
    <protectedRange sqref="F7 J7 L7 V7 X7 AB7 AD7:AE7 F45" name="範囲1"/>
  </protectedRanges>
  <mergeCells count="399">
    <mergeCell ref="BR78:BR83"/>
    <mergeCell ref="BS78:BS83"/>
    <mergeCell ref="BT78:BU78"/>
    <mergeCell ref="BT79:BU79"/>
    <mergeCell ref="BT80:BU80"/>
    <mergeCell ref="BT81:BU81"/>
    <mergeCell ref="BT82:BU82"/>
    <mergeCell ref="BT83:BU83"/>
    <mergeCell ref="AB72:AB83"/>
    <mergeCell ref="AX72:AY72"/>
    <mergeCell ref="BR72:BR77"/>
    <mergeCell ref="BS72:BS77"/>
    <mergeCell ref="BT72:BU72"/>
    <mergeCell ref="BT73:BU73"/>
    <mergeCell ref="BT74:BU74"/>
    <mergeCell ref="BT75:BU75"/>
    <mergeCell ref="BT76:BU76"/>
    <mergeCell ref="BT77:BU77"/>
    <mergeCell ref="AH9:AH11"/>
    <mergeCell ref="F12:G13"/>
    <mergeCell ref="H12:L13"/>
    <mergeCell ref="M12:P13"/>
    <mergeCell ref="Q12:R13"/>
    <mergeCell ref="S12:U13"/>
    <mergeCell ref="V12:W13"/>
    <mergeCell ref="AD12:AF12"/>
    <mergeCell ref="AG12:AH12"/>
    <mergeCell ref="AD13:AE13"/>
    <mergeCell ref="AD15:AE15"/>
    <mergeCell ref="AD16:AE16"/>
    <mergeCell ref="F7:G7"/>
    <mergeCell ref="M7:N7"/>
    <mergeCell ref="AD7:AE7"/>
    <mergeCell ref="AB9:AB11"/>
    <mergeCell ref="X12:AA13"/>
    <mergeCell ref="X14:AA14"/>
    <mergeCell ref="X15:AA15"/>
    <mergeCell ref="X16:AA16"/>
    <mergeCell ref="F17:G17"/>
    <mergeCell ref="H17:L17"/>
    <mergeCell ref="M17:P17"/>
    <mergeCell ref="Q17:R17"/>
    <mergeCell ref="S17:U17"/>
    <mergeCell ref="V17:W17"/>
    <mergeCell ref="AD17:AE17"/>
    <mergeCell ref="H16:L16"/>
    <mergeCell ref="M16:P16"/>
    <mergeCell ref="Q16:R16"/>
    <mergeCell ref="S16:U16"/>
    <mergeCell ref="V16:W16"/>
    <mergeCell ref="F14:G16"/>
    <mergeCell ref="H14:L14"/>
    <mergeCell ref="M14:P14"/>
    <mergeCell ref="Q14:R14"/>
    <mergeCell ref="S14:U14"/>
    <mergeCell ref="V14:W14"/>
    <mergeCell ref="AD14:AE14"/>
    <mergeCell ref="H15:L15"/>
    <mergeCell ref="M15:P15"/>
    <mergeCell ref="Q15:R15"/>
    <mergeCell ref="S15:U15"/>
    <mergeCell ref="V15:W15"/>
    <mergeCell ref="F18:G21"/>
    <mergeCell ref="H18:L18"/>
    <mergeCell ref="M18:P18"/>
    <mergeCell ref="Q18:R18"/>
    <mergeCell ref="S18:U18"/>
    <mergeCell ref="V18:W18"/>
    <mergeCell ref="H20:L20"/>
    <mergeCell ref="M20:P20"/>
    <mergeCell ref="Q20:R20"/>
    <mergeCell ref="S20:U20"/>
    <mergeCell ref="V20:W20"/>
    <mergeCell ref="AD20:AE20"/>
    <mergeCell ref="H21:L21"/>
    <mergeCell ref="M21:P21"/>
    <mergeCell ref="Q21:R21"/>
    <mergeCell ref="S21:U21"/>
    <mergeCell ref="V21:W21"/>
    <mergeCell ref="AD21:AE21"/>
    <mergeCell ref="AD18:AE18"/>
    <mergeCell ref="H19:L19"/>
    <mergeCell ref="M19:P19"/>
    <mergeCell ref="Q19:R19"/>
    <mergeCell ref="S19:U19"/>
    <mergeCell ref="V19:W19"/>
    <mergeCell ref="AD19:AE19"/>
    <mergeCell ref="F22:G25"/>
    <mergeCell ref="H22:L22"/>
    <mergeCell ref="M22:P22"/>
    <mergeCell ref="Q22:R22"/>
    <mergeCell ref="S22:U22"/>
    <mergeCell ref="V22:W22"/>
    <mergeCell ref="H24:L24"/>
    <mergeCell ref="M24:P24"/>
    <mergeCell ref="Q24:R24"/>
    <mergeCell ref="S24:U24"/>
    <mergeCell ref="V24:W24"/>
    <mergeCell ref="AD24:AE24"/>
    <mergeCell ref="H25:L25"/>
    <mergeCell ref="M25:P25"/>
    <mergeCell ref="Q25:R25"/>
    <mergeCell ref="S25:U25"/>
    <mergeCell ref="V25:W25"/>
    <mergeCell ref="AD25:AE25"/>
    <mergeCell ref="X25:AA25"/>
    <mergeCell ref="AD22:AE22"/>
    <mergeCell ref="H23:L23"/>
    <mergeCell ref="M23:P23"/>
    <mergeCell ref="Q23:R23"/>
    <mergeCell ref="S23:U23"/>
    <mergeCell ref="V23:W23"/>
    <mergeCell ref="AD23:AE23"/>
    <mergeCell ref="AD26:AE26"/>
    <mergeCell ref="F30:J32"/>
    <mergeCell ref="K30:P30"/>
    <mergeCell ref="Q30:U30"/>
    <mergeCell ref="K31:L32"/>
    <mergeCell ref="M31:P32"/>
    <mergeCell ref="H26:L26"/>
    <mergeCell ref="M26:P26"/>
    <mergeCell ref="Q26:R26"/>
    <mergeCell ref="S26:U26"/>
    <mergeCell ref="V26:W26"/>
    <mergeCell ref="F26:G27"/>
    <mergeCell ref="H27:L27"/>
    <mergeCell ref="M27:P27"/>
    <mergeCell ref="Q27:R27"/>
    <mergeCell ref="S27:U27"/>
    <mergeCell ref="V27:W27"/>
    <mergeCell ref="AD27:AE27"/>
    <mergeCell ref="X26:AA26"/>
    <mergeCell ref="X27:AA27"/>
    <mergeCell ref="Q31:R31"/>
    <mergeCell ref="S31:U31"/>
    <mergeCell ref="Q32:R32"/>
    <mergeCell ref="S32:U32"/>
    <mergeCell ref="Q36:R36"/>
    <mergeCell ref="S36:U36"/>
    <mergeCell ref="G33:J33"/>
    <mergeCell ref="K33:L33"/>
    <mergeCell ref="M33:P33"/>
    <mergeCell ref="Q33:R33"/>
    <mergeCell ref="S33:U33"/>
    <mergeCell ref="G34:J34"/>
    <mergeCell ref="K34:L34"/>
    <mergeCell ref="M34:P34"/>
    <mergeCell ref="Q34:R34"/>
    <mergeCell ref="S34:U34"/>
    <mergeCell ref="Q35:R35"/>
    <mergeCell ref="S35:U35"/>
    <mergeCell ref="F47:F48"/>
    <mergeCell ref="G47:G48"/>
    <mergeCell ref="J47:J48"/>
    <mergeCell ref="K47:K48"/>
    <mergeCell ref="L47:L48"/>
    <mergeCell ref="M47:M48"/>
    <mergeCell ref="G35:J35"/>
    <mergeCell ref="K35:L35"/>
    <mergeCell ref="M35:P35"/>
    <mergeCell ref="G36:J36"/>
    <mergeCell ref="K36:L36"/>
    <mergeCell ref="M36:P36"/>
    <mergeCell ref="AZ47:AZ48"/>
    <mergeCell ref="BA47:BA48"/>
    <mergeCell ref="BB47:BB48"/>
    <mergeCell ref="BC47:BC48"/>
    <mergeCell ref="AB47:AB48"/>
    <mergeCell ref="AC47:AC48"/>
    <mergeCell ref="AF47:AF48"/>
    <mergeCell ref="AG47:AG48"/>
    <mergeCell ref="AH47:AH48"/>
    <mergeCell ref="AI47:AI48"/>
    <mergeCell ref="AV47:AV48"/>
    <mergeCell ref="AW47:AW48"/>
    <mergeCell ref="BR47:BR48"/>
    <mergeCell ref="BS47:BS48"/>
    <mergeCell ref="BV47:BV48"/>
    <mergeCell ref="BW47:BW48"/>
    <mergeCell ref="BX47:BX48"/>
    <mergeCell ref="BY47:BY48"/>
    <mergeCell ref="BG47:BG48"/>
    <mergeCell ref="BH47:BH48"/>
    <mergeCell ref="BK47:BK48"/>
    <mergeCell ref="BL47:BL48"/>
    <mergeCell ref="BM47:BM48"/>
    <mergeCell ref="BN47:BN48"/>
    <mergeCell ref="AD51:AE51"/>
    <mergeCell ref="AX51:AY51"/>
    <mergeCell ref="F49:F66"/>
    <mergeCell ref="G49:G54"/>
    <mergeCell ref="H49:I49"/>
    <mergeCell ref="Q49:Q71"/>
    <mergeCell ref="R49:R54"/>
    <mergeCell ref="S49:T49"/>
    <mergeCell ref="H50:I50"/>
    <mergeCell ref="S50:T50"/>
    <mergeCell ref="H51:I51"/>
    <mergeCell ref="S51:T51"/>
    <mergeCell ref="H52:I52"/>
    <mergeCell ref="S52:T52"/>
    <mergeCell ref="AD52:AE52"/>
    <mergeCell ref="AX52:AY52"/>
    <mergeCell ref="AB49:AB71"/>
    <mergeCell ref="AC49:AC54"/>
    <mergeCell ref="AD49:AE49"/>
    <mergeCell ref="AV49:AV66"/>
    <mergeCell ref="AW49:AW54"/>
    <mergeCell ref="AX49:AY49"/>
    <mergeCell ref="AD50:AE50"/>
    <mergeCell ref="AX50:AY50"/>
    <mergeCell ref="BI52:BJ52"/>
    <mergeCell ref="BT52:BU52"/>
    <mergeCell ref="BG49:BG71"/>
    <mergeCell ref="BH49:BH54"/>
    <mergeCell ref="BI49:BJ49"/>
    <mergeCell ref="BR49:BR71"/>
    <mergeCell ref="BS49:BS54"/>
    <mergeCell ref="BT49:BU49"/>
    <mergeCell ref="BI50:BJ50"/>
    <mergeCell ref="BT50:BU50"/>
    <mergeCell ref="BI51:BJ51"/>
    <mergeCell ref="BT51:BU51"/>
    <mergeCell ref="BT69:BU69"/>
    <mergeCell ref="BT70:BU70"/>
    <mergeCell ref="BS67:BS71"/>
    <mergeCell ref="BT67:BU67"/>
    <mergeCell ref="BT68:BU68"/>
    <mergeCell ref="BI69:BJ69"/>
    <mergeCell ref="BT71:BU71"/>
    <mergeCell ref="AD54:AE54"/>
    <mergeCell ref="AX54:AY54"/>
    <mergeCell ref="BI54:BJ54"/>
    <mergeCell ref="BT54:BU54"/>
    <mergeCell ref="H53:I53"/>
    <mergeCell ref="S53:T53"/>
    <mergeCell ref="AD53:AE53"/>
    <mergeCell ref="AX53:AY53"/>
    <mergeCell ref="BI53:BJ53"/>
    <mergeCell ref="BT53:BU53"/>
    <mergeCell ref="AC55:AC60"/>
    <mergeCell ref="AD55:AE55"/>
    <mergeCell ref="H56:I56"/>
    <mergeCell ref="S56:T56"/>
    <mergeCell ref="AD56:AE56"/>
    <mergeCell ref="H57:I57"/>
    <mergeCell ref="S57:T57"/>
    <mergeCell ref="AD57:AE57"/>
    <mergeCell ref="H59:I59"/>
    <mergeCell ref="S59:T59"/>
    <mergeCell ref="AD59:AE59"/>
    <mergeCell ref="AX57:AY57"/>
    <mergeCell ref="BI57:BJ57"/>
    <mergeCell ref="BT57:BU57"/>
    <mergeCell ref="H58:I58"/>
    <mergeCell ref="S58:T58"/>
    <mergeCell ref="AD58:AE58"/>
    <mergeCell ref="AX58:AY58"/>
    <mergeCell ref="BI58:BJ58"/>
    <mergeCell ref="AW55:AW60"/>
    <mergeCell ref="AX55:AY55"/>
    <mergeCell ref="BH55:BH60"/>
    <mergeCell ref="BI55:BJ55"/>
    <mergeCell ref="BS55:BS60"/>
    <mergeCell ref="BT55:BU55"/>
    <mergeCell ref="AX56:AY56"/>
    <mergeCell ref="BI56:BJ56"/>
    <mergeCell ref="BT56:BU56"/>
    <mergeCell ref="BT58:BU58"/>
    <mergeCell ref="H60:I60"/>
    <mergeCell ref="S60:T60"/>
    <mergeCell ref="AD60:AE60"/>
    <mergeCell ref="AX60:AY60"/>
    <mergeCell ref="BI60:BJ60"/>
    <mergeCell ref="BT60:BU60"/>
    <mergeCell ref="AX59:AY59"/>
    <mergeCell ref="BI59:BJ59"/>
    <mergeCell ref="BT59:BU59"/>
    <mergeCell ref="G61:G66"/>
    <mergeCell ref="H61:I61"/>
    <mergeCell ref="R61:R66"/>
    <mergeCell ref="S61:T61"/>
    <mergeCell ref="AC61:AC66"/>
    <mergeCell ref="AD61:AE61"/>
    <mergeCell ref="H62:I62"/>
    <mergeCell ref="S62:T62"/>
    <mergeCell ref="AD62:AE62"/>
    <mergeCell ref="H63:I63"/>
    <mergeCell ref="S63:T63"/>
    <mergeCell ref="AD63:AE63"/>
    <mergeCell ref="AX63:AY63"/>
    <mergeCell ref="BI63:BJ63"/>
    <mergeCell ref="BT63:BU63"/>
    <mergeCell ref="H64:I64"/>
    <mergeCell ref="S64:T64"/>
    <mergeCell ref="AD64:AE64"/>
    <mergeCell ref="AX64:AY64"/>
    <mergeCell ref="BI64:BJ64"/>
    <mergeCell ref="AW61:AW66"/>
    <mergeCell ref="AX61:AY61"/>
    <mergeCell ref="BH61:BH66"/>
    <mergeCell ref="BI61:BJ61"/>
    <mergeCell ref="BS61:BS66"/>
    <mergeCell ref="BT61:BU61"/>
    <mergeCell ref="AX62:AY62"/>
    <mergeCell ref="BI62:BJ62"/>
    <mergeCell ref="BT62:BU62"/>
    <mergeCell ref="BT64:BU64"/>
    <mergeCell ref="AX66:AY66"/>
    <mergeCell ref="BI66:BJ66"/>
    <mergeCell ref="BT66:BU66"/>
    <mergeCell ref="H65:I65"/>
    <mergeCell ref="S65:T65"/>
    <mergeCell ref="AD65:AE65"/>
    <mergeCell ref="AX65:AY65"/>
    <mergeCell ref="BI65:BJ65"/>
    <mergeCell ref="BT65:BU65"/>
    <mergeCell ref="AD73:AE73"/>
    <mergeCell ref="AD74:AE74"/>
    <mergeCell ref="F75:F77"/>
    <mergeCell ref="G75:I77"/>
    <mergeCell ref="J75:K75"/>
    <mergeCell ref="L75:M75"/>
    <mergeCell ref="AD75:AE75"/>
    <mergeCell ref="H66:I66"/>
    <mergeCell ref="S66:T66"/>
    <mergeCell ref="AD66:AE66"/>
    <mergeCell ref="F67:F72"/>
    <mergeCell ref="G67:G72"/>
    <mergeCell ref="H67:I67"/>
    <mergeCell ref="R67:R71"/>
    <mergeCell ref="S67:T67"/>
    <mergeCell ref="AC67:AC71"/>
    <mergeCell ref="H71:I71"/>
    <mergeCell ref="S71:T71"/>
    <mergeCell ref="AX70:AY70"/>
    <mergeCell ref="BI70:BJ70"/>
    <mergeCell ref="H68:I68"/>
    <mergeCell ref="S68:T68"/>
    <mergeCell ref="AD68:AE68"/>
    <mergeCell ref="AX68:AY68"/>
    <mergeCell ref="BI68:BJ68"/>
    <mergeCell ref="H69:I69"/>
    <mergeCell ref="S69:T69"/>
    <mergeCell ref="AV67:AV72"/>
    <mergeCell ref="AW67:AW72"/>
    <mergeCell ref="AX67:AY67"/>
    <mergeCell ref="BH67:BH71"/>
    <mergeCell ref="BI67:BJ67"/>
    <mergeCell ref="AD69:AE69"/>
    <mergeCell ref="AX71:AY71"/>
    <mergeCell ref="BI71:BJ71"/>
    <mergeCell ref="AX69:AY69"/>
    <mergeCell ref="AD71:AE71"/>
    <mergeCell ref="AD70:AE70"/>
    <mergeCell ref="AD67:AE67"/>
    <mergeCell ref="AD72:AE72"/>
    <mergeCell ref="G79:I79"/>
    <mergeCell ref="G80:I80"/>
    <mergeCell ref="G81:I81"/>
    <mergeCell ref="J76:J77"/>
    <mergeCell ref="K76:K77"/>
    <mergeCell ref="AD76:AE76"/>
    <mergeCell ref="AD77:AE77"/>
    <mergeCell ref="AC78:AC83"/>
    <mergeCell ref="AD78:AE78"/>
    <mergeCell ref="AD79:AE79"/>
    <mergeCell ref="AD80:AE80"/>
    <mergeCell ref="AD81:AE81"/>
    <mergeCell ref="AD82:AE82"/>
    <mergeCell ref="AD83:AE83"/>
    <mergeCell ref="H70:I70"/>
    <mergeCell ref="S70:T70"/>
    <mergeCell ref="H72:I72"/>
    <mergeCell ref="AC72:AC77"/>
    <mergeCell ref="X17:AA17"/>
    <mergeCell ref="X18:AA18"/>
    <mergeCell ref="X19:AA19"/>
    <mergeCell ref="X20:AA20"/>
    <mergeCell ref="X21:AA21"/>
    <mergeCell ref="X22:AA22"/>
    <mergeCell ref="X23:AA23"/>
    <mergeCell ref="X24:AA24"/>
    <mergeCell ref="G78:I78"/>
    <mergeCell ref="G55:G60"/>
    <mergeCell ref="H55:I55"/>
    <mergeCell ref="R55:R60"/>
    <mergeCell ref="S55:T55"/>
    <mergeCell ref="H54:I54"/>
    <mergeCell ref="S54:T54"/>
    <mergeCell ref="Q47:Q48"/>
    <mergeCell ref="R47:R48"/>
    <mergeCell ref="U47:U48"/>
    <mergeCell ref="V47:V48"/>
    <mergeCell ref="W47:W48"/>
    <mergeCell ref="X47:X48"/>
    <mergeCell ref="H42:I42"/>
    <mergeCell ref="M42:N42"/>
    <mergeCell ref="F45:G45"/>
  </mergeCells>
  <phoneticPr fontId="4"/>
  <conditionalFormatting sqref="Q7:S7">
    <cfRule type="expression" dxfId="71" priority="11">
      <formula>$S$7="大"</formula>
    </cfRule>
    <cfRule type="expression" dxfId="70" priority="12">
      <formula>$S$7="中"</formula>
    </cfRule>
    <cfRule type="expression" dxfId="69" priority="13">
      <formula>$S$7="小"</formula>
    </cfRule>
  </conditionalFormatting>
  <conditionalFormatting sqref="AD14:AD26 AF14:AF26">
    <cfRule type="expression" dxfId="68" priority="14">
      <formula>IF($S$7="大",$AF14=MAX($AF14,$AH14))</formula>
    </cfRule>
    <cfRule type="expression" dxfId="67" priority="15">
      <formula>IF($S$7="中",$AF14=MAX($AF14,$AH14))</formula>
    </cfRule>
    <cfRule type="expression" dxfId="66" priority="16">
      <formula>$AD14="Aグレード"</formula>
    </cfRule>
    <cfRule type="expression" dxfId="65" priority="17">
      <formula>$AD14="Sグレード"</formula>
    </cfRule>
  </conditionalFormatting>
  <conditionalFormatting sqref="AG14:AH26">
    <cfRule type="expression" dxfId="64" priority="18">
      <formula>IF($S$7="大",$AH14=MAX($AF14,$AH14))</formula>
    </cfRule>
    <cfRule type="expression" dxfId="63" priority="19">
      <formula>IF($S$7="中",$AH14=MAX($AF14,$AH14))</formula>
    </cfRule>
    <cfRule type="expression" dxfId="62" priority="20">
      <formula>$AG14="省エネ基準"</formula>
    </cfRule>
    <cfRule type="expression" dxfId="61" priority="21">
      <formula>$AG14="ZEH"</formula>
    </cfRule>
  </conditionalFormatting>
  <conditionalFormatting sqref="AG14:AH26">
    <cfRule type="expression" dxfId="60" priority="22">
      <formula>IF($S$7="小",$AH14=MAX($AF14,$AH14))</formula>
    </cfRule>
  </conditionalFormatting>
  <conditionalFormatting sqref="AD14:AD26 AF14:AF26">
    <cfRule type="expression" dxfId="59" priority="23">
      <formula>IF($S$7="小",$AF14=MAX($AF14,$AH14))</formula>
    </cfRule>
  </conditionalFormatting>
  <conditionalFormatting sqref="AD27 AF27">
    <cfRule type="expression" dxfId="58" priority="1">
      <formula>IF($S$7="大",$AF27=MAX($AF27,$AH27))</formula>
    </cfRule>
    <cfRule type="expression" dxfId="57" priority="2">
      <formula>IF($S$7="中",$AF27=MAX($AF27,$AH27))</formula>
    </cfRule>
    <cfRule type="expression" dxfId="56" priority="3">
      <formula>$AD27="Aグレード"</formula>
    </cfRule>
    <cfRule type="expression" dxfId="55" priority="4">
      <formula>$AD27="Sグレード"</formula>
    </cfRule>
  </conditionalFormatting>
  <conditionalFormatting sqref="AG27:AH27">
    <cfRule type="expression" dxfId="54" priority="5">
      <formula>IF($S$7="大",$AH27=MAX($AF27,$AH27))</formula>
    </cfRule>
    <cfRule type="expression" dxfId="53" priority="6">
      <formula>IF($S$7="中",$AH27=MAX($AF27,$AH27))</formula>
    </cfRule>
    <cfRule type="expression" dxfId="52" priority="7">
      <formula>$AG27="省エネ基準"</formula>
    </cfRule>
    <cfRule type="expression" dxfId="51" priority="8">
      <formula>$AG27="ZEH"</formula>
    </cfRule>
  </conditionalFormatting>
  <conditionalFormatting sqref="AG27:AH27">
    <cfRule type="expression" dxfId="50" priority="9">
      <formula>IF($S$7="小",$AH27=MAX($AF27,$AH27))</formula>
    </cfRule>
  </conditionalFormatting>
  <conditionalFormatting sqref="AD27 AF27">
    <cfRule type="expression" dxfId="49" priority="10">
      <formula>IF($S$7="小",$AF27=MAX($AF27,$AH27))</formula>
    </cfRule>
  </conditionalFormatting>
  <dataValidations count="2">
    <dataValidation type="list" allowBlank="1" showInputMessage="1" showErrorMessage="1" sqref="F7:G7" xr:uid="{00000000-0002-0000-0200-000000000000}">
      <formula1>$A$2:$A$3</formula1>
    </dataValidation>
    <dataValidation type="list" allowBlank="1" showInputMessage="1" showErrorMessage="1" sqref="F45:G45" xr:uid="{00000000-0002-0000-0200-000001000000}">
      <formula1>$A$41:$A$43</formula1>
    </dataValidation>
  </dataValidations>
  <printOptions horizontalCentered="1"/>
  <pageMargins left="0" right="0" top="0" bottom="0" header="0.31496062992125984" footer="0.31496062992125984"/>
  <pageSetup paperSize="9" scale="49" fitToHeight="0" orientation="landscape" r:id="rId1"/>
  <rowBreaks count="1" manualBreakCount="1">
    <brk id="38" min="4" max="3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CG91"/>
  <sheetViews>
    <sheetView showGridLines="0" view="pageBreakPreview" topLeftCell="D1" zoomScale="55" zoomScaleNormal="70" zoomScaleSheetLayoutView="55" workbookViewId="0">
      <selection activeCell="V20" sqref="V20:W20"/>
    </sheetView>
  </sheetViews>
  <sheetFormatPr defaultColWidth="9" defaultRowHeight="15.75" outlineLevelCol="1" x14ac:dyDescent="0.4"/>
  <cols>
    <col min="1" max="1" width="9" style="3" hidden="1" customWidth="1" outlineLevel="1"/>
    <col min="2" max="2" width="5.75" style="3" hidden="1" customWidth="1" outlineLevel="1"/>
    <col min="3" max="3" width="18.125" style="3" hidden="1" customWidth="1" outlineLevel="1"/>
    <col min="4" max="4" width="6.5" style="3" customWidth="1" collapsed="1"/>
    <col min="5" max="5" width="2.375" style="3" customWidth="1"/>
    <col min="6" max="6" width="9.75" style="3" customWidth="1"/>
    <col min="7" max="7" width="11.875" style="3" customWidth="1"/>
    <col min="8" max="9" width="5.875" style="3" customWidth="1"/>
    <col min="10" max="13" width="11" style="3" customWidth="1"/>
    <col min="14" max="15" width="2.125" style="3" customWidth="1"/>
    <col min="16" max="16" width="5.875" style="3" customWidth="1"/>
    <col min="17" max="17" width="9.75" style="3" customWidth="1"/>
    <col min="18" max="18" width="11.875" style="3" customWidth="1"/>
    <col min="19" max="20" width="5.875" style="3" customWidth="1"/>
    <col min="21" max="24" width="11" style="3" customWidth="1"/>
    <col min="25" max="27" width="4.125" style="3" customWidth="1"/>
    <col min="28" max="28" width="11.5" style="3" customWidth="1"/>
    <col min="29" max="29" width="11.875" style="3" customWidth="1"/>
    <col min="30" max="31" width="5.875" style="3" customWidth="1"/>
    <col min="32" max="35" width="11" style="3" customWidth="1"/>
    <col min="36" max="36" width="3.625" style="3" customWidth="1"/>
    <col min="37" max="40" width="9" style="3" customWidth="1"/>
    <col min="41" max="44" width="9" style="3" hidden="1" customWidth="1" outlineLevel="1"/>
    <col min="45" max="45" width="4.375" style="3" hidden="1" customWidth="1" outlineLevel="1"/>
    <col min="46" max="47" width="7.25" style="3" hidden="1" customWidth="1" outlineLevel="1"/>
    <col min="48" max="48" width="9.875" style="3" hidden="1" customWidth="1" outlineLevel="1"/>
    <col min="49" max="49" width="19.375" style="3" hidden="1" customWidth="1" outlineLevel="1"/>
    <col min="50" max="51" width="10.75" style="3" hidden="1" customWidth="1" outlineLevel="1"/>
    <col min="52" max="52" width="11.375" style="3" hidden="1" customWidth="1" outlineLevel="1"/>
    <col min="53" max="55" width="13.375" style="3" hidden="1" customWidth="1" outlineLevel="1"/>
    <col min="56" max="56" width="4.375" style="3" hidden="1" customWidth="1" outlineLevel="1"/>
    <col min="57" max="57" width="11.75" style="3" hidden="1" customWidth="1" outlineLevel="1"/>
    <col min="58" max="58" width="7.25" style="3" hidden="1" customWidth="1" outlineLevel="1"/>
    <col min="59" max="59" width="8.375" style="3" hidden="1" customWidth="1" outlineLevel="1"/>
    <col min="60" max="60" width="21.875" style="3" hidden="1" customWidth="1" outlineLevel="1"/>
    <col min="61" max="62" width="10.75" style="3" hidden="1" customWidth="1" outlineLevel="1"/>
    <col min="63" max="63" width="11.375" style="3" hidden="1" customWidth="1" outlineLevel="1"/>
    <col min="64" max="66" width="13.375" style="3" hidden="1" customWidth="1" outlineLevel="1"/>
    <col min="67" max="67" width="4.375" style="3" hidden="1" customWidth="1" outlineLevel="1"/>
    <col min="68" max="69" width="6.375" style="3" hidden="1" customWidth="1" outlineLevel="1"/>
    <col min="70" max="70" width="13.625" style="3" hidden="1" customWidth="1" outlineLevel="1"/>
    <col min="71" max="71" width="21.875" style="3" hidden="1" customWidth="1" outlineLevel="1"/>
    <col min="72" max="73" width="10.75" style="3" hidden="1" customWidth="1" outlineLevel="1"/>
    <col min="74" max="74" width="11.375" style="3" hidden="1" customWidth="1" outlineLevel="1"/>
    <col min="75" max="77" width="13.375" style="3" hidden="1" customWidth="1" outlineLevel="1"/>
    <col min="78" max="84" width="9" style="3" hidden="1" customWidth="1" outlineLevel="1"/>
    <col min="85" max="85" width="9" style="3" collapsed="1"/>
    <col min="86" max="16384" width="9" style="3"/>
  </cols>
  <sheetData>
    <row r="2" spans="1:36" ht="13.5" customHeight="1" x14ac:dyDescent="0.35">
      <c r="A2" s="3" t="s">
        <v>122</v>
      </c>
      <c r="L2" s="69"/>
    </row>
    <row r="3" spans="1:36" ht="33" x14ac:dyDescent="0.4">
      <c r="A3" s="3" t="s">
        <v>60</v>
      </c>
      <c r="F3" s="70" t="s">
        <v>197</v>
      </c>
      <c r="H3" s="50"/>
      <c r="L3" s="50"/>
    </row>
    <row r="4" spans="1:36" ht="6" customHeight="1" x14ac:dyDescent="0.4"/>
    <row r="5" spans="1:36" ht="6" customHeight="1" x14ac:dyDescent="0.4"/>
    <row r="6" spans="1:36" ht="20.25" thickBot="1" x14ac:dyDescent="0.45">
      <c r="E6" s="119"/>
      <c r="F6" s="120" t="s">
        <v>150</v>
      </c>
      <c r="G6" s="121"/>
      <c r="H6" s="121"/>
      <c r="I6" s="122"/>
      <c r="J6" s="123" t="s">
        <v>151</v>
      </c>
      <c r="K6" s="122"/>
      <c r="L6" s="122"/>
      <c r="M6" s="122"/>
      <c r="N6" s="122"/>
      <c r="O6" s="122"/>
      <c r="P6" s="120"/>
      <c r="Q6" s="120" t="s">
        <v>156</v>
      </c>
      <c r="R6" s="121"/>
      <c r="S6" s="121"/>
      <c r="T6" s="119"/>
      <c r="U6" s="119"/>
      <c r="V6" s="124" t="s">
        <v>152</v>
      </c>
      <c r="W6" s="125"/>
      <c r="X6" s="124" t="s">
        <v>153</v>
      </c>
      <c r="Y6" s="119"/>
      <c r="Z6" s="119"/>
      <c r="AA6" s="119"/>
      <c r="AB6" s="124" t="s">
        <v>154</v>
      </c>
      <c r="AC6" s="119"/>
      <c r="AD6" s="124" t="s">
        <v>155</v>
      </c>
      <c r="AE6" s="119"/>
      <c r="AF6" s="125"/>
      <c r="AG6" s="119"/>
      <c r="AH6" s="119"/>
      <c r="AI6" s="119"/>
      <c r="AJ6" s="119"/>
    </row>
    <row r="7" spans="1:36" ht="38.25" customHeight="1" thickBot="1" x14ac:dyDescent="0.45">
      <c r="E7" s="119"/>
      <c r="F7" s="440" t="s">
        <v>122</v>
      </c>
      <c r="G7" s="441"/>
      <c r="H7" s="119"/>
      <c r="I7" s="127" t="s">
        <v>40</v>
      </c>
      <c r="J7" s="209">
        <v>3000</v>
      </c>
      <c r="K7" s="126" t="s">
        <v>227</v>
      </c>
      <c r="L7" s="209">
        <v>1800</v>
      </c>
      <c r="M7" s="442" t="s">
        <v>157</v>
      </c>
      <c r="N7" s="443"/>
      <c r="O7" s="145"/>
      <c r="P7" s="144"/>
      <c r="Q7" s="313">
        <f>J7*L7/1000000</f>
        <v>5.4</v>
      </c>
      <c r="R7" s="118" t="s">
        <v>149</v>
      </c>
      <c r="S7" s="143" t="str">
        <f>IF(Q7&gt;=2.8,"大",IF(Q7&gt;=1.6,"中",IF(Q7&gt;=0.2,"小",IF(Q7&gt;0,"極小","-"))))</f>
        <v>大</v>
      </c>
      <c r="T7" s="119"/>
      <c r="U7" s="119"/>
      <c r="V7" s="208">
        <v>100</v>
      </c>
      <c r="W7" s="207" t="s">
        <v>147</v>
      </c>
      <c r="X7" s="209"/>
      <c r="Y7" s="207" t="s">
        <v>148</v>
      </c>
      <c r="Z7" s="207"/>
      <c r="AA7" s="119"/>
      <c r="AB7" s="209"/>
      <c r="AC7" s="207" t="s">
        <v>148</v>
      </c>
      <c r="AD7" s="444"/>
      <c r="AE7" s="445"/>
      <c r="AF7" s="207" t="s">
        <v>148</v>
      </c>
      <c r="AG7" s="119"/>
      <c r="AH7" s="119"/>
      <c r="AI7" s="119"/>
      <c r="AJ7" s="119"/>
    </row>
    <row r="8" spans="1:36" ht="12" customHeight="1" x14ac:dyDescent="0.4"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5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1:36" ht="7.5" customHeight="1" x14ac:dyDescent="0.4">
      <c r="AB9" s="409" t="s">
        <v>274</v>
      </c>
      <c r="AH9" s="409" t="s">
        <v>134</v>
      </c>
    </row>
    <row r="10" spans="1:36" ht="7.5" customHeight="1" x14ac:dyDescent="0.4">
      <c r="AB10" s="409"/>
      <c r="AH10" s="409"/>
    </row>
    <row r="11" spans="1:36" ht="9.75" customHeight="1" thickBot="1" x14ac:dyDescent="0.45">
      <c r="AB11" s="410"/>
      <c r="AH11" s="410"/>
    </row>
    <row r="12" spans="1:36" ht="24" customHeight="1" x14ac:dyDescent="0.4">
      <c r="F12" s="411"/>
      <c r="G12" s="412"/>
      <c r="H12" s="412"/>
      <c r="I12" s="412"/>
      <c r="J12" s="412"/>
      <c r="K12" s="412"/>
      <c r="L12" s="415"/>
      <c r="M12" s="411" t="s">
        <v>101</v>
      </c>
      <c r="N12" s="412"/>
      <c r="O12" s="412"/>
      <c r="P12" s="415"/>
      <c r="Q12" s="417" t="s">
        <v>160</v>
      </c>
      <c r="R12" s="418"/>
      <c r="S12" s="421" t="s">
        <v>102</v>
      </c>
      <c r="T12" s="422"/>
      <c r="U12" s="423"/>
      <c r="V12" s="427" t="s">
        <v>96</v>
      </c>
      <c r="W12" s="428"/>
      <c r="X12" s="435" t="s">
        <v>95</v>
      </c>
      <c r="Y12" s="436"/>
      <c r="Z12" s="436"/>
      <c r="AA12" s="436"/>
      <c r="AB12" s="323"/>
      <c r="AC12" s="130"/>
      <c r="AD12" s="429" t="s">
        <v>99</v>
      </c>
      <c r="AE12" s="430"/>
      <c r="AF12" s="431"/>
      <c r="AG12" s="432" t="s">
        <v>100</v>
      </c>
      <c r="AH12" s="432"/>
    </row>
    <row r="13" spans="1:36" ht="24" customHeight="1" x14ac:dyDescent="0.4">
      <c r="A13" s="3" t="s">
        <v>196</v>
      </c>
      <c r="B13" s="3" t="s">
        <v>195</v>
      </c>
      <c r="F13" s="413"/>
      <c r="G13" s="414"/>
      <c r="H13" s="414"/>
      <c r="I13" s="414"/>
      <c r="J13" s="414"/>
      <c r="K13" s="414"/>
      <c r="L13" s="416"/>
      <c r="M13" s="413"/>
      <c r="N13" s="414"/>
      <c r="O13" s="414"/>
      <c r="P13" s="416"/>
      <c r="Q13" s="419"/>
      <c r="R13" s="420"/>
      <c r="S13" s="424"/>
      <c r="T13" s="425"/>
      <c r="U13" s="426"/>
      <c r="V13" s="427"/>
      <c r="W13" s="428"/>
      <c r="X13" s="437"/>
      <c r="Y13" s="425"/>
      <c r="Z13" s="425"/>
      <c r="AA13" s="425"/>
      <c r="AB13" s="324" t="s">
        <v>273</v>
      </c>
      <c r="AC13" s="130"/>
      <c r="AD13" s="433" t="s">
        <v>97</v>
      </c>
      <c r="AE13" s="434"/>
      <c r="AF13" s="131" t="s">
        <v>96</v>
      </c>
      <c r="AG13" s="132" t="s">
        <v>98</v>
      </c>
      <c r="AH13" s="131" t="s">
        <v>96</v>
      </c>
    </row>
    <row r="14" spans="1:36" ht="28.5" customHeight="1" x14ac:dyDescent="0.4">
      <c r="A14" s="3" t="str">
        <f>IFERROR(IF(J7&gt;=AZ45,IF(J7&lt;=AZ46,AZ44,IF(J7&gt;=BA45,IF(J7&lt;=BA46,BA44,IF(J7&gt;=BB45,IF(J7&lt;=BB46,BB44,IF(J7&gt;=BC45,IF(J7&lt;=BC46,BC44,""),"")),"")),"")),""),"")</f>
        <v>WB</v>
      </c>
      <c r="B14" s="3" t="str">
        <f>IFERROR(IF(L7&gt;=AT49,IF(L7&lt;=AU49,AS49,IF(L7&gt;=AT50,IF(L7&lt;=AU50,AS50,IF(L7&gt;=AT51,IF(L7&lt;=AU51,AS51,IF(L7&gt;=AT52,IF(L7&lt;=AU52,AS52,IF(L7&gt;=AT53,IF(L7&lt;=AU53,AS53,IF(L7&gt;=AT54,IF(L7&lt;=AU54,AS54,""),"")),"")),"")),"")),"")),""),"")</f>
        <v>HD</v>
      </c>
      <c r="C14" s="3" t="s">
        <v>71</v>
      </c>
      <c r="F14" s="446" t="s">
        <v>83</v>
      </c>
      <c r="G14" s="447"/>
      <c r="H14" s="458" t="s">
        <v>103</v>
      </c>
      <c r="I14" s="459"/>
      <c r="J14" s="459"/>
      <c r="K14" s="459"/>
      <c r="L14" s="459"/>
      <c r="M14" s="460">
        <f>IFERROR(VLOOKUP($B$14,$AS$49:$BC$54,MATCH($A$14,$AS$44:$BC$44,0),0),"-")</f>
        <v>181400</v>
      </c>
      <c r="N14" s="460"/>
      <c r="O14" s="460"/>
      <c r="P14" s="460"/>
      <c r="Q14" s="460">
        <f>IFERROR(IF($V$7="","",ROUNDUP(M14*$V$7/100,-2)),"-")</f>
        <v>181400</v>
      </c>
      <c r="R14" s="460"/>
      <c r="S14" s="462">
        <f>IFERROR(IF(M14="-","-",IF(SUM(Q14,$X$7,$AB$7,$AD$7)=0,"",SUM(Q14,$X$7,$AB$7,$AD$7))),"-")</f>
        <v>181400</v>
      </c>
      <c r="T14" s="657"/>
      <c r="U14" s="658"/>
      <c r="V14" s="461">
        <f>IF(M14="-","-",MAX(AH14,AF14))</f>
        <v>0</v>
      </c>
      <c r="W14" s="462"/>
      <c r="X14" s="403">
        <f>IFERROR(IF((S14-V14)&lt;0,0,S14-V14),"-")</f>
        <v>181400</v>
      </c>
      <c r="Y14" s="404"/>
      <c r="Z14" s="404"/>
      <c r="AA14" s="404"/>
      <c r="AB14" s="325">
        <f>X14/M14</f>
        <v>1</v>
      </c>
      <c r="AC14" s="130"/>
      <c r="AD14" s="463" t="str">
        <f>IF(M14="-","-",VLOOKUP($C14,BD!$F$6:$H$9,2,0))</f>
        <v>対象外</v>
      </c>
      <c r="AE14" s="464"/>
      <c r="AF14" s="133" t="str">
        <f>IFERROR(VLOOKUP('4枚建'!$S$7,BD!$G$23:$L$26,MATCH('4枚建'!AD14,BD!$G$22:$L$22,0),0),"-")</f>
        <v>-</v>
      </c>
      <c r="AG14" s="134" t="str">
        <f>IF(M14="-","-",VLOOKUP($C14,BD!$F$6:$K$9,5,0))</f>
        <v>対象外</v>
      </c>
      <c r="AH14" s="135" t="str">
        <f>IFERROR(VLOOKUP('4枚建'!$S$7,BD!$G$23:$L$26,MATCH('4枚建'!AG14,BD!$G$22:$L$22,0),0),"-")</f>
        <v>-</v>
      </c>
    </row>
    <row r="15" spans="1:36" ht="28.5" customHeight="1" x14ac:dyDescent="0.4">
      <c r="A15" s="3" t="str">
        <f>IFERROR(IF(J7&gt;=AZ45,IF(J7&lt;=AZ46,AZ44,IF(J7&gt;=BA45,IF(J7&lt;=BA46,BA44,IF(J7&gt;=BB45,IF(J7&lt;=BB46,BB44,IF(J7&gt;=BC45,IF(J7&lt;=BC46,BC44,""),"")),"")),"")),""),"")</f>
        <v>WB</v>
      </c>
      <c r="B15" s="3" t="str">
        <f>IFERROR(IF(L7&gt;=AT55,IF(L7&lt;=AU55,AS55,IF(L7&gt;=AT56,IF(L7&lt;=AU56,AS56,IF(L7&gt;=AT57,IF(L7&lt;=AU57,AS57,IF(L7&gt;=AT58,IF(L7&lt;=AU58,AS58,IF(L7&gt;=AT59,IF(L7&lt;=AU59,AS59,IF(L7&gt;=AT60,IF(L7&lt;=AU60,AS60,""),"")),"")),"")),"")),"")),""),"")</f>
        <v>HD</v>
      </c>
      <c r="C15" s="3" t="s">
        <v>71</v>
      </c>
      <c r="F15" s="446"/>
      <c r="G15" s="447"/>
      <c r="H15" s="465" t="s">
        <v>88</v>
      </c>
      <c r="I15" s="466"/>
      <c r="J15" s="466"/>
      <c r="K15" s="466"/>
      <c r="L15" s="466"/>
      <c r="M15" s="467">
        <f>IFERROR(VLOOKUP($B$15,$AS$55:$BC$60,MATCH($A$15,$AS$44:$BC$44,0),0),"-")</f>
        <v>191800</v>
      </c>
      <c r="N15" s="467"/>
      <c r="O15" s="467"/>
      <c r="P15" s="467"/>
      <c r="Q15" s="467">
        <f t="shared" ref="Q15:Q27" si="0">IFERROR(IF($V$7="","",ROUNDUP(M15*$V$7/100,-2)),"-")</f>
        <v>191800</v>
      </c>
      <c r="R15" s="467"/>
      <c r="S15" s="468">
        <f t="shared" ref="S15:S27" si="1">IFERROR(IF(M15="-","-",IF(SUM(Q15,$X$7,$AB$7,$AD$7)=0,"",SUM(Q15,$X$7,$AB$7,$AD$7))),"-")</f>
        <v>191800</v>
      </c>
      <c r="T15" s="468"/>
      <c r="U15" s="468"/>
      <c r="V15" s="468">
        <f t="shared" ref="V15:V26" si="2">IF(M15="-","-",MAX(AH15,AF15))</f>
        <v>0</v>
      </c>
      <c r="W15" s="469"/>
      <c r="X15" s="405">
        <f t="shared" ref="X15:X27" si="3">IFERROR(IF((S15-V15)&lt;0,0,S15-V15),"-")</f>
        <v>191800</v>
      </c>
      <c r="Y15" s="406"/>
      <c r="Z15" s="406"/>
      <c r="AA15" s="406"/>
      <c r="AB15" s="326">
        <f t="shared" ref="AB15:AB27" si="4">X15/M15</f>
        <v>1</v>
      </c>
      <c r="AC15" s="130"/>
      <c r="AD15" s="438" t="str">
        <f>IF(M15="-","-",VLOOKUP($C15,BD!$F$6:$H$9,2,0))</f>
        <v>対象外</v>
      </c>
      <c r="AE15" s="439"/>
      <c r="AF15" s="136" t="str">
        <f>IFERROR(VLOOKUP('4枚建'!$S$7,BD!$G$23:$L$26,MATCH('4枚建'!AD15,BD!$G$22:$L$22,0),0),"-")</f>
        <v>-</v>
      </c>
      <c r="AG15" s="137" t="str">
        <f>IF(M15="-","-",VLOOKUP($C15,BD!$F$6:$K$9,5,0))</f>
        <v>対象外</v>
      </c>
      <c r="AH15" s="136" t="str">
        <f>IFERROR(VLOOKUP('4枚建'!$S$7,BD!$G$23:$L$26,MATCH('4枚建'!AG15,BD!$G$22:$L$22,0),0),"-")</f>
        <v>-</v>
      </c>
    </row>
    <row r="16" spans="1:36" ht="28.5" customHeight="1" x14ac:dyDescent="0.4">
      <c r="A16" s="3" t="str">
        <f>IFERROR(IF(J7&gt;=AZ45,IF(J7&lt;=AZ46,AZ44,IF(J7&gt;=BA45,IF(J7&lt;=BA46,BA44,IF(J7&gt;=BB45,IF(J7&lt;=BB46,BB44,IF(J7&gt;=BC45,IF(J7&lt;=BC46,BC44,""),"")),"")),"")),""),"")</f>
        <v>WB</v>
      </c>
      <c r="B16" s="3" t="str">
        <f>IFERROR(IF(L7&gt;=AT61,IF(L7&lt;=AU61,AS61,IF(L7&gt;=AT62,IF(L7&lt;=AU62,AS62,IF(L7&gt;=AT63,IF(L7&lt;=AU63,AS63,IF(L7&gt;=AT64,IF(L7&lt;=AU64,AS64,IF(L7&gt;=AT65,IF(L7&lt;=AU65,AS65,IF(L7&gt;=AT66,IF(L7&lt;=AU66,AS66,""),"")),"")),"")),"")),"")),""),"")</f>
        <v>HD</v>
      </c>
      <c r="C16" s="3" t="s">
        <v>71</v>
      </c>
      <c r="F16" s="446"/>
      <c r="G16" s="447"/>
      <c r="H16" s="453" t="s">
        <v>89</v>
      </c>
      <c r="I16" s="454"/>
      <c r="J16" s="454"/>
      <c r="K16" s="454"/>
      <c r="L16" s="454"/>
      <c r="M16" s="455">
        <f>IFERROR(VLOOKUP($B$16,$AS$61:$BC$66,MATCH($A$16,$AS$44:$BC$44,0),0),"-")</f>
        <v>231800</v>
      </c>
      <c r="N16" s="455"/>
      <c r="O16" s="455"/>
      <c r="P16" s="455"/>
      <c r="Q16" s="455">
        <f t="shared" si="0"/>
        <v>231800</v>
      </c>
      <c r="R16" s="455"/>
      <c r="S16" s="456">
        <f t="shared" si="1"/>
        <v>231800</v>
      </c>
      <c r="T16" s="456"/>
      <c r="U16" s="456"/>
      <c r="V16" s="456">
        <f t="shared" si="2"/>
        <v>0</v>
      </c>
      <c r="W16" s="457"/>
      <c r="X16" s="407">
        <f t="shared" si="3"/>
        <v>231800</v>
      </c>
      <c r="Y16" s="408"/>
      <c r="Z16" s="408"/>
      <c r="AA16" s="408"/>
      <c r="AB16" s="327">
        <f t="shared" si="4"/>
        <v>1</v>
      </c>
      <c r="AC16" s="130"/>
      <c r="AD16" s="433" t="str">
        <f>IF(M16="-","-",VLOOKUP($C16,BD!$F$6:$H$9,2,0))</f>
        <v>対象外</v>
      </c>
      <c r="AE16" s="434"/>
      <c r="AF16" s="138" t="str">
        <f>IFERROR(VLOOKUP('4枚建'!$S$7,BD!$G$23:$L$26,MATCH('4枚建'!AD16,BD!$G$22:$L$22,0),0),"-")</f>
        <v>-</v>
      </c>
      <c r="AG16" s="132" t="str">
        <f>IF(M16="-","-",VLOOKUP($C16,BD!$F$6:$K$9,5,0))</f>
        <v>対象外</v>
      </c>
      <c r="AH16" s="139" t="str">
        <f>IFERROR(VLOOKUP('4枚建'!$S$7,BD!$G$23:$L$26,MATCH('4枚建'!AG16,BD!$G$22:$L$22,0),0),"-")</f>
        <v>-</v>
      </c>
    </row>
    <row r="17" spans="1:34" ht="28.5" customHeight="1" x14ac:dyDescent="0.4">
      <c r="A17" s="3" t="str">
        <f>IFERROR(IF(J7&gt;=AZ45,IF(J7&lt;=AZ46,AZ44,IF(J7&gt;=BA45,IF(J7&lt;=BA46,BA44,IF(J7&gt;=BB45,IF(J7&lt;=BB46,BB44,IF(J7&gt;=BC45,IF(J7&lt;=BC46,BC44,""),"")),"")),"")),""),"")</f>
        <v>WB</v>
      </c>
      <c r="B17" s="3" t="str">
        <f>IFERROR(IF(L7&gt;=AT67,IF(L7&lt;=AU67,AS67,IF(L7&gt;=AT68,IF(L7&lt;=AU68,AS68,IF(L7&gt;=AT69,IF(L7&lt;=AU69,AS69,IF(L7&gt;=AT70,IF(L7&lt;=AU70,AS70,IF(L7&gt;=AT71,IF(L7&lt;=AU71,AS71,IF(L7&gt;=AT72,IF(L7&lt;=AU72,AS72,""),"")),"")),"")),"")),"")),""),"")</f>
        <v>HD</v>
      </c>
      <c r="C17" s="3" t="s">
        <v>71</v>
      </c>
      <c r="F17" s="446" t="s">
        <v>84</v>
      </c>
      <c r="G17" s="447"/>
      <c r="H17" s="448" t="s">
        <v>90</v>
      </c>
      <c r="I17" s="446"/>
      <c r="J17" s="446"/>
      <c r="K17" s="446"/>
      <c r="L17" s="446"/>
      <c r="M17" s="449">
        <f>IFERROR(VLOOKUP($B$17,$AS$67:$BC$72,MATCH($A$17,$AS$44:$BC$44,0),0),"-")</f>
        <v>293400</v>
      </c>
      <c r="N17" s="449"/>
      <c r="O17" s="449"/>
      <c r="P17" s="449"/>
      <c r="Q17" s="449">
        <f t="shared" si="0"/>
        <v>293400</v>
      </c>
      <c r="R17" s="449"/>
      <c r="S17" s="450">
        <f t="shared" si="1"/>
        <v>293400</v>
      </c>
      <c r="T17" s="450"/>
      <c r="U17" s="450"/>
      <c r="V17" s="450">
        <f t="shared" si="2"/>
        <v>0</v>
      </c>
      <c r="W17" s="451"/>
      <c r="X17" s="401">
        <f t="shared" si="3"/>
        <v>293400</v>
      </c>
      <c r="Y17" s="402"/>
      <c r="Z17" s="402"/>
      <c r="AA17" s="402"/>
      <c r="AB17" s="328">
        <f t="shared" si="4"/>
        <v>1</v>
      </c>
      <c r="AC17" s="130"/>
      <c r="AD17" s="447" t="str">
        <f>IF(M17="-","-",VLOOKUP($C17,BD!$F$6:$H$9,2,0))</f>
        <v>対象外</v>
      </c>
      <c r="AE17" s="452"/>
      <c r="AF17" s="140" t="str">
        <f>IFERROR(VLOOKUP('4枚建'!$S$7,BD!$G$23:$L$26,MATCH('4枚建'!AD17,BD!$G$22:$L$22,0),0),"-")</f>
        <v>-</v>
      </c>
      <c r="AG17" s="134" t="str">
        <f>IF(M17="-","-",VLOOKUP($C17,BD!$F$6:$K$9,5,0))</f>
        <v>対象外</v>
      </c>
      <c r="AH17" s="135" t="str">
        <f>IFERROR(VLOOKUP('4枚建'!$S$7,BD!$G$23:$L$26,MATCH('4枚建'!AG17,BD!$G$22:$L$22,0),0),"-")</f>
        <v>-</v>
      </c>
    </row>
    <row r="18" spans="1:34" ht="28.5" customHeight="1" x14ac:dyDescent="0.4">
      <c r="A18" s="3" t="str">
        <f>IFERROR(IF(J7&gt;=BK45,IF(J7&lt;=BK46,BK44,IF(J7&gt;=BL45,IF(J7&lt;=BL46,BL44,IF(J7&gt;=BM45,IF(J7&lt;=BM46,BM44,IF(J7&gt;=BN45,IF(J7&lt;=BN46,BN44,""),"")),"")),"")),""),"")</f>
        <v>WB</v>
      </c>
      <c r="B18" s="3" t="str">
        <f>IFERROR(IF(L7&gt;=BE49,IF(L7&lt;=BF49,BD49,IF(L7&gt;=BE50,IF(L7&lt;=BF50,BD50,IF(L7&gt;=BE51,IF(L7&lt;=BF51,BD51,IF(L7&gt;=BE52,IF(L7&lt;=BF52,BD52,IF(L7&gt;=BE53,IF(L7&lt;=BF53,BD53,IF(L7&gt;=BE54,IF(L7&lt;=BF54,BD54,""),"")),"")),"")),"")),"")),""),"")</f>
        <v>HD</v>
      </c>
      <c r="C18" s="3" t="s">
        <v>70</v>
      </c>
      <c r="F18" s="446" t="s">
        <v>85</v>
      </c>
      <c r="G18" s="447"/>
      <c r="H18" s="458" t="s">
        <v>104</v>
      </c>
      <c r="I18" s="459"/>
      <c r="J18" s="459"/>
      <c r="K18" s="459"/>
      <c r="L18" s="459"/>
      <c r="M18" s="460">
        <f>IFERROR(VLOOKUP($B$18,$BD$49:$BN$54,MATCH($A$18,$BD$44:$BN$44,0),0),"-")</f>
        <v>245600</v>
      </c>
      <c r="N18" s="460"/>
      <c r="O18" s="460"/>
      <c r="P18" s="460"/>
      <c r="Q18" s="460">
        <f t="shared" si="0"/>
        <v>245600</v>
      </c>
      <c r="R18" s="460"/>
      <c r="S18" s="461">
        <f t="shared" si="1"/>
        <v>245600</v>
      </c>
      <c r="T18" s="461"/>
      <c r="U18" s="461"/>
      <c r="V18" s="461">
        <f t="shared" si="2"/>
        <v>23000</v>
      </c>
      <c r="W18" s="462"/>
      <c r="X18" s="403">
        <f t="shared" si="3"/>
        <v>222600</v>
      </c>
      <c r="Y18" s="404"/>
      <c r="Z18" s="404"/>
      <c r="AA18" s="404"/>
      <c r="AB18" s="325">
        <f t="shared" si="4"/>
        <v>0.90635179153094458</v>
      </c>
      <c r="AC18" s="130"/>
      <c r="AD18" s="463" t="str">
        <f>IF(M18="-","-",VLOOKUP($C18,BD!$F$6:$H$9,2,0))</f>
        <v>対象外</v>
      </c>
      <c r="AE18" s="464"/>
      <c r="AF18" s="135" t="str">
        <f>IFERROR(VLOOKUP('4枚建'!$S$7,BD!$G$23:$L$26,MATCH('4枚建'!AD18,BD!$G$22:$L$22,0),0),"-")</f>
        <v>-</v>
      </c>
      <c r="AG18" s="134" t="str">
        <f>IF(M18="-","-",VLOOKUP($C18,BD!$F$6:$K$9,5,0))</f>
        <v>省エネ基準</v>
      </c>
      <c r="AH18" s="135">
        <f>IFERROR(VLOOKUP('4枚建'!$S$7,BD!$G$23:$L$26,MATCH('4枚建'!AG18,BD!$G$22:$L$22,0),0),"-")</f>
        <v>23000</v>
      </c>
    </row>
    <row r="19" spans="1:34" ht="28.5" customHeight="1" x14ac:dyDescent="0.4">
      <c r="A19" s="3" t="str">
        <f>IFERROR(IF(J7&gt;=BK45,IF(J7&lt;=BK46,BK44,IF(J7&gt;=BL45,IF(J7&lt;=BL46,BL44,IF(J7&gt;=BM45,IF(J7&lt;=BM46,BM44,IF(J7&gt;=BN45,IF(J7&lt;=BN46,BN44,""),"")),"")),"")),""),"")</f>
        <v>WB</v>
      </c>
      <c r="B19" s="3" t="str">
        <f>IFERROR(IF(L7&gt;=BE55,IF(L7&lt;=BF55,BD55,IF(L7&gt;=BE56,IF(L7&lt;=BF56,BD56,IF(L7&gt;=BE57,IF(L7&lt;=BF57,BD57,IF(L7&gt;=BE58,IF(L7&lt;=BF58,BD58,IF(L7&gt;=BE59,IF(L7&lt;=BF59,BD59,IF(L7&gt;=BE60,IF(L7&lt;=BF60,BD60,""),"")),"")),"")),"")),"")),""),"")</f>
        <v>HD</v>
      </c>
      <c r="C19" s="3" t="s">
        <v>70</v>
      </c>
      <c r="F19" s="446"/>
      <c r="G19" s="447"/>
      <c r="H19" s="465" t="s">
        <v>91</v>
      </c>
      <c r="I19" s="466"/>
      <c r="J19" s="466"/>
      <c r="K19" s="466"/>
      <c r="L19" s="466"/>
      <c r="M19" s="467">
        <f>IFERROR(VLOOKUP($B$19,$BD$55:$BN$60,MATCH($A$19,$BD$44:$BN$44,0),0),"-")</f>
        <v>302300</v>
      </c>
      <c r="N19" s="467"/>
      <c r="O19" s="467"/>
      <c r="P19" s="467"/>
      <c r="Q19" s="467">
        <f t="shared" si="0"/>
        <v>302300</v>
      </c>
      <c r="R19" s="467"/>
      <c r="S19" s="468">
        <f t="shared" si="1"/>
        <v>302300</v>
      </c>
      <c r="T19" s="468"/>
      <c r="U19" s="468"/>
      <c r="V19" s="468">
        <f t="shared" si="2"/>
        <v>23000</v>
      </c>
      <c r="W19" s="469"/>
      <c r="X19" s="405">
        <f t="shared" si="3"/>
        <v>279300</v>
      </c>
      <c r="Y19" s="406"/>
      <c r="Z19" s="406"/>
      <c r="AA19" s="406"/>
      <c r="AB19" s="326">
        <f t="shared" si="4"/>
        <v>0.92391663910023158</v>
      </c>
      <c r="AC19" s="130"/>
      <c r="AD19" s="438" t="str">
        <f>IF(M19="-","-",VLOOKUP($C19,BD!$F$6:$H$9,2,0))</f>
        <v>対象外</v>
      </c>
      <c r="AE19" s="439"/>
      <c r="AF19" s="136" t="str">
        <f>IFERROR(VLOOKUP('4枚建'!$S$7,BD!$G$23:$L$26,MATCH('4枚建'!AD19,BD!$G$22:$L$22,0),0),"-")</f>
        <v>-</v>
      </c>
      <c r="AG19" s="137" t="str">
        <f>IF(M19="-","-",VLOOKUP($C19,BD!$F$6:$K$9,5,0))</f>
        <v>省エネ基準</v>
      </c>
      <c r="AH19" s="136">
        <f>IFERROR(VLOOKUP('4枚建'!$S$7,BD!$G$23:$L$26,MATCH('4枚建'!AG19,BD!$G$22:$L$22,0),0),"-")</f>
        <v>23000</v>
      </c>
    </row>
    <row r="20" spans="1:34" ht="28.5" customHeight="1" x14ac:dyDescent="0.4">
      <c r="A20" s="3" t="str">
        <f>IFERROR(IF(J7&gt;=BK45,IF(J7&lt;=BK46,BK44,IF(J7&gt;=BL45,IF(J7&lt;=BL46,BL44,IF(J7&gt;=BM45,IF(J7&lt;=BM46,BM44,IF(J7&gt;=BN45,IF(J7&lt;=BN46,BN44,""),"")),"")),"")),""),"")</f>
        <v>WB</v>
      </c>
      <c r="B20" s="3" t="str">
        <f>IFERROR(IF(L7&gt;=BE61,IF(L7&lt;=BF61,BD61,IF(L7&gt;=BE62,IF(L7&lt;=BF62,BD62,IF(L7&gt;=BE63,IF(L7&lt;=BF63,BD63,IF(L7&gt;=BE64,IF(L7&lt;=BF64,BD64,IF(L7&gt;=BE65,IF(L7&lt;=BF65,BD65,IF(L7&gt;=BE66,IF(L7&lt;=BF66,BD66,""),"")),"")),"")),"")),"")),""),"")</f>
        <v>HD</v>
      </c>
      <c r="C20" s="3" t="s">
        <v>70</v>
      </c>
      <c r="F20" s="446"/>
      <c r="G20" s="447"/>
      <c r="H20" s="465" t="s">
        <v>92</v>
      </c>
      <c r="I20" s="466"/>
      <c r="J20" s="466"/>
      <c r="K20" s="466"/>
      <c r="L20" s="466"/>
      <c r="M20" s="467">
        <f>IFERROR(VLOOKUP($B$20,$BD$61:$BN$66,MATCH($A$20,$BD$44:$BN$44,0),0),"-")</f>
        <v>296000</v>
      </c>
      <c r="N20" s="467"/>
      <c r="O20" s="467"/>
      <c r="P20" s="467"/>
      <c r="Q20" s="467">
        <f t="shared" si="0"/>
        <v>296000</v>
      </c>
      <c r="R20" s="467"/>
      <c r="S20" s="468">
        <f t="shared" si="1"/>
        <v>296000</v>
      </c>
      <c r="T20" s="468"/>
      <c r="U20" s="468"/>
      <c r="V20" s="468">
        <f t="shared" si="2"/>
        <v>23000</v>
      </c>
      <c r="W20" s="469"/>
      <c r="X20" s="405">
        <f t="shared" si="3"/>
        <v>273000</v>
      </c>
      <c r="Y20" s="406"/>
      <c r="Z20" s="406"/>
      <c r="AA20" s="406"/>
      <c r="AB20" s="326">
        <f t="shared" si="4"/>
        <v>0.92229729729729726</v>
      </c>
      <c r="AC20" s="130"/>
      <c r="AD20" s="438" t="str">
        <f>IF(M20="-","-",VLOOKUP($C20,BD!$F$6:$H$9,2,0))</f>
        <v>対象外</v>
      </c>
      <c r="AE20" s="439"/>
      <c r="AF20" s="136" t="str">
        <f>IFERROR(VLOOKUP('4枚建'!$S$7,BD!$G$23:$L$26,MATCH('4枚建'!AD20,BD!$G$22:$L$22,0),0),"-")</f>
        <v>-</v>
      </c>
      <c r="AG20" s="137" t="str">
        <f>IF(M20="-","-",VLOOKUP($C20,BD!$F$6:$K$9,5,0))</f>
        <v>省エネ基準</v>
      </c>
      <c r="AH20" s="136">
        <f>IFERROR(VLOOKUP('4枚建'!$S$7,BD!$G$23:$L$26,MATCH('4枚建'!AG20,BD!$G$22:$L$22,0),0),"-")</f>
        <v>23000</v>
      </c>
    </row>
    <row r="21" spans="1:34" ht="28.5" customHeight="1" x14ac:dyDescent="0.4">
      <c r="A21" s="3" t="str">
        <f>IFERROR(IF(J7&gt;=BK45,IF(J7&lt;=BK46,BK44,IF(J7&gt;=BL45,IF(J7&lt;=BL46,BL44,IF(J7&gt;=BM45,IF(J7&lt;=BM46,BM44,IF(J7&gt;=BN45,IF(J7&lt;=BN46,BN44,""),"")),"")),"")),""),"")</f>
        <v>WB</v>
      </c>
      <c r="B21" s="3" t="str">
        <f>IFERROR(IF(L7&gt;=BE67,IF(L7&lt;=BF67,BD67,IF(L7&gt;=BE68,IF(L7&lt;=BF68,BD68,IF(L7&gt;=BE69,IF(L7&lt;=BF69,BD69,IF(L7&gt;=BE70,IF(L7&lt;=BF70,BD70,IF(L7&gt;=BE71,IF(L7&lt;=BF71,BD71,IF(L7&gt;=BE72,IF(L7&lt;=BF72,BD72,""),"")),"")),"")),"")),"")),""),"")</f>
        <v>HD</v>
      </c>
      <c r="C21" s="3" t="s">
        <v>70</v>
      </c>
      <c r="F21" s="446"/>
      <c r="G21" s="447"/>
      <c r="H21" s="453" t="s">
        <v>93</v>
      </c>
      <c r="I21" s="454"/>
      <c r="J21" s="454"/>
      <c r="K21" s="454"/>
      <c r="L21" s="454"/>
      <c r="M21" s="455">
        <f>IFERROR(VLOOKUP($B$21,$BD$67:$BN$71,MATCH($A$21,$BD$44:$BN$44,0),0),"-")</f>
        <v>390900</v>
      </c>
      <c r="N21" s="455"/>
      <c r="O21" s="455"/>
      <c r="P21" s="455"/>
      <c r="Q21" s="455">
        <f t="shared" si="0"/>
        <v>390900</v>
      </c>
      <c r="R21" s="455"/>
      <c r="S21" s="456">
        <f t="shared" si="1"/>
        <v>390900</v>
      </c>
      <c r="T21" s="456"/>
      <c r="U21" s="456"/>
      <c r="V21" s="456">
        <f t="shared" si="2"/>
        <v>23000</v>
      </c>
      <c r="W21" s="457"/>
      <c r="X21" s="407">
        <f t="shared" si="3"/>
        <v>367900</v>
      </c>
      <c r="Y21" s="408"/>
      <c r="Z21" s="408"/>
      <c r="AA21" s="408"/>
      <c r="AB21" s="327">
        <f t="shared" si="4"/>
        <v>0.94116142235865952</v>
      </c>
      <c r="AC21" s="130"/>
      <c r="AD21" s="433" t="str">
        <f>IF(M21="-","-",VLOOKUP($C21,BD!$F$6:$H$9,2,0))</f>
        <v>対象外</v>
      </c>
      <c r="AE21" s="434"/>
      <c r="AF21" s="139" t="str">
        <f>IFERROR(VLOOKUP('4枚建'!$S$7,BD!$G$23:$L$26,MATCH('4枚建'!AD21,BD!$G$22:$L$22,0),0),"-")</f>
        <v>-</v>
      </c>
      <c r="AG21" s="132" t="str">
        <f>IF(M21="-","-",VLOOKUP($C21,BD!$F$6:$K$9,5,0))</f>
        <v>省エネ基準</v>
      </c>
      <c r="AH21" s="139">
        <f>IFERROR(VLOOKUP('4枚建'!$S$7,BD!$G$23:$L$26,MATCH('4枚建'!AG21,BD!$G$22:$L$22,0),0),"-")</f>
        <v>23000</v>
      </c>
    </row>
    <row r="22" spans="1:34" ht="28.5" customHeight="1" x14ac:dyDescent="0.4">
      <c r="A22" s="3" t="str">
        <f>IFERROR(IF(J7&gt;=BV45,IF(J7&lt;=BV46,BV44,IF(J7&gt;=BW45,IF(J7&lt;=BW46,BW44,IF(J7&gt;=BX45,IF(J7&lt;=BX46,BX44,IF(J7&gt;=BY45,IF(J7&lt;=BY46,BY44,""),"")),"")),"")),""),"")</f>
        <v>WB</v>
      </c>
      <c r="B22" s="3" t="str">
        <f>IFERROR(IF(L7&gt;=BP49,IF(L7&lt;=BQ49,BO49,IF(L7&gt;=BP50,IF(L7&lt;=BQ50,BO50,IF(L7&gt;=BP51,IF(L7&lt;=BQ51,BO51,IF(L7&gt;=BP52,IF(L7&lt;=BQ52,BO52,IF(L7&gt;=BP53,IF(L7&lt;=BQ53,BO53,IF(L7&gt;=BP54,IF(L7&lt;=BQ54,BO54,""),"")),"")),"")),"")),"")),""),"")</f>
        <v>HD</v>
      </c>
      <c r="C22" s="3" t="s">
        <v>69</v>
      </c>
      <c r="F22" s="446" t="s">
        <v>86</v>
      </c>
      <c r="G22" s="447"/>
      <c r="H22" s="458" t="s">
        <v>104</v>
      </c>
      <c r="I22" s="459"/>
      <c r="J22" s="459"/>
      <c r="K22" s="459"/>
      <c r="L22" s="459"/>
      <c r="M22" s="460">
        <f>IFERROR(VLOOKUP($B$22,$BO$49:$BY$54,MATCH($A$22,$BO$44:$BY$44,0),0),"-")</f>
        <v>288300</v>
      </c>
      <c r="N22" s="460"/>
      <c r="O22" s="460"/>
      <c r="P22" s="460"/>
      <c r="Q22" s="460">
        <f t="shared" si="0"/>
        <v>288300</v>
      </c>
      <c r="R22" s="460"/>
      <c r="S22" s="461">
        <f t="shared" si="1"/>
        <v>288300</v>
      </c>
      <c r="T22" s="461"/>
      <c r="U22" s="461"/>
      <c r="V22" s="461">
        <f t="shared" si="2"/>
        <v>69000</v>
      </c>
      <c r="W22" s="462"/>
      <c r="X22" s="403">
        <f t="shared" si="3"/>
        <v>219300</v>
      </c>
      <c r="Y22" s="404"/>
      <c r="Z22" s="404"/>
      <c r="AA22" s="404"/>
      <c r="AB22" s="325">
        <f t="shared" si="4"/>
        <v>0.76066597294484917</v>
      </c>
      <c r="AC22" s="130"/>
      <c r="AD22" s="463" t="str">
        <f>IF(M22="-","-",VLOOKUP($C22,BD!$F$6:$H$9,2,0))</f>
        <v>Aグレード</v>
      </c>
      <c r="AE22" s="464"/>
      <c r="AF22" s="135">
        <f>IFERROR(VLOOKUP('4枚建'!$S$7,BD!$G$23:$L$26,MATCH('4枚建'!AD22,BD!$G$22:$L$22,0),0),"-")</f>
        <v>69000</v>
      </c>
      <c r="AG22" s="134" t="str">
        <f>IF(M22="-","-",VLOOKUP($C22,BD!$F$6:$K$9,5,0))</f>
        <v>ZEH</v>
      </c>
      <c r="AH22" s="135">
        <f>IFERROR(VLOOKUP('4枚建'!$S$7,BD!$G$23:$L$26,MATCH('4枚建'!AG22,BD!$G$22:$L$22,0),0),"-")</f>
        <v>31000</v>
      </c>
    </row>
    <row r="23" spans="1:34" ht="28.5" customHeight="1" x14ac:dyDescent="0.4">
      <c r="A23" s="3" t="str">
        <f>IFERROR(IF(J7&gt;=BV45,IF(J7&lt;=BV46,BV44,IF(J7&gt;=BW45,IF(J7&lt;=BW46,BW44,IF(J7&gt;=BX45,IF(J7&lt;=BX46,BX44,IF(J7&gt;=BY45,IF(J7&lt;=BY46,BY44,""),"")),"")),"")),""),"")</f>
        <v>WB</v>
      </c>
      <c r="B23" s="3" t="str">
        <f>IFERROR(IF(L7&gt;=BP55,IF(L7&lt;=BQ55,BO55,IF(L7&gt;=BP56,IF(L7&lt;=BQ56,BO56,IF(L7&gt;=BP57,IF(L7&lt;=BQ57,BO57,IF(L7&gt;=BP58,IF(L7&lt;=BQ58,BO58,IF(L7&gt;=BP59,IF(L7&lt;=BQ59,BO59,IF(L7&gt;=BP60,IF(L7&lt;=BQ60,BO60,""),"")),"")),"")),"")),"")),""),"")</f>
        <v>HD</v>
      </c>
      <c r="C23" s="3" t="s">
        <v>69</v>
      </c>
      <c r="F23" s="446"/>
      <c r="G23" s="447"/>
      <c r="H23" s="465" t="s">
        <v>91</v>
      </c>
      <c r="I23" s="466"/>
      <c r="J23" s="466"/>
      <c r="K23" s="466"/>
      <c r="L23" s="466"/>
      <c r="M23" s="467">
        <f>IFERROR(VLOOKUP($B$23,$BO$55:$BY$60,MATCH($A$23,$BO$44:$BY$44,0),0),"-")</f>
        <v>321000</v>
      </c>
      <c r="N23" s="467"/>
      <c r="O23" s="467"/>
      <c r="P23" s="467"/>
      <c r="Q23" s="467">
        <f t="shared" si="0"/>
        <v>321000</v>
      </c>
      <c r="R23" s="467"/>
      <c r="S23" s="468">
        <f t="shared" si="1"/>
        <v>321000</v>
      </c>
      <c r="T23" s="468"/>
      <c r="U23" s="468"/>
      <c r="V23" s="468">
        <f t="shared" si="2"/>
        <v>69000</v>
      </c>
      <c r="W23" s="469"/>
      <c r="X23" s="405">
        <f t="shared" si="3"/>
        <v>252000</v>
      </c>
      <c r="Y23" s="406"/>
      <c r="Z23" s="406"/>
      <c r="AA23" s="406"/>
      <c r="AB23" s="326">
        <f t="shared" si="4"/>
        <v>0.78504672897196259</v>
      </c>
      <c r="AC23" s="130"/>
      <c r="AD23" s="438" t="str">
        <f>IF(M23="-","-",VLOOKUP($C23,BD!$F$6:$H$9,2,0))</f>
        <v>Aグレード</v>
      </c>
      <c r="AE23" s="439"/>
      <c r="AF23" s="136">
        <f>IFERROR(VLOOKUP('4枚建'!$S$7,BD!$G$23:$L$26,MATCH('4枚建'!AD23,BD!$G$22:$L$22,0),0),"-")</f>
        <v>69000</v>
      </c>
      <c r="AG23" s="137" t="str">
        <f>IF(M23="-","-",VLOOKUP($C23,BD!$F$6:$K$9,5,0))</f>
        <v>ZEH</v>
      </c>
      <c r="AH23" s="136">
        <f>IFERROR(VLOOKUP('4枚建'!$S$7,BD!$G$23:$L$26,MATCH('4枚建'!AG23,BD!$G$22:$L$22,0),0),"-")</f>
        <v>31000</v>
      </c>
    </row>
    <row r="24" spans="1:34" ht="28.5" customHeight="1" x14ac:dyDescent="0.4">
      <c r="A24" s="3" t="str">
        <f>IFERROR(IF(J7&gt;=BV45,IF(J7&lt;=BV46,BV44,IF(J7&gt;=BW45,IF(J7&lt;=BW46,BW44,IF(J7&gt;=BX45,IF(J7&lt;=BX46,BX44,IF(J7&gt;=BY45,IF(J7&lt;=BY46,BY44,""),"")),"")),"")),""),"")</f>
        <v>WB</v>
      </c>
      <c r="B24" s="3" t="str">
        <f>IFERROR(IF(L7&gt;=BP61,IF(L7&lt;=BQ61,BO61,IF(L7&gt;=BP62,IF(L7&lt;=BQ62,BO62,IF(L7&gt;=BP63,IF(L7&lt;=BQ63,BO63,IF(L7&gt;=BP64,IF(L7&lt;=BQ64,BO64,IF(L7&gt;=BP65,IF(L7&lt;=BQ65,BO65,IF(L7&gt;=BP66,IF(L7&lt;=BQ66,BO66,""),"")),"")),"")),"")),"")),""),"")</f>
        <v>HD</v>
      </c>
      <c r="C24" s="3" t="s">
        <v>69</v>
      </c>
      <c r="F24" s="446"/>
      <c r="G24" s="447"/>
      <c r="H24" s="465" t="s">
        <v>92</v>
      </c>
      <c r="I24" s="466"/>
      <c r="J24" s="466"/>
      <c r="K24" s="466"/>
      <c r="L24" s="466"/>
      <c r="M24" s="467">
        <f>IFERROR(VLOOKUP($B$24,$BO$61:$BY$66,MATCH($A$24,$BO$44:$BY$44,0),0),"-")</f>
        <v>321400</v>
      </c>
      <c r="N24" s="467"/>
      <c r="O24" s="467"/>
      <c r="P24" s="467"/>
      <c r="Q24" s="467">
        <f t="shared" si="0"/>
        <v>321400</v>
      </c>
      <c r="R24" s="467"/>
      <c r="S24" s="468">
        <f t="shared" si="1"/>
        <v>321400</v>
      </c>
      <c r="T24" s="468"/>
      <c r="U24" s="468"/>
      <c r="V24" s="468">
        <f t="shared" si="2"/>
        <v>69000</v>
      </c>
      <c r="W24" s="469"/>
      <c r="X24" s="405">
        <f t="shared" si="3"/>
        <v>252400</v>
      </c>
      <c r="Y24" s="406"/>
      <c r="Z24" s="406"/>
      <c r="AA24" s="406"/>
      <c r="AB24" s="326">
        <f t="shared" si="4"/>
        <v>0.78531425015556944</v>
      </c>
      <c r="AC24" s="130"/>
      <c r="AD24" s="438" t="str">
        <f>IF(M24="-","-",VLOOKUP($C24,BD!$F$6:$H$9,2,0))</f>
        <v>Aグレード</v>
      </c>
      <c r="AE24" s="439"/>
      <c r="AF24" s="136">
        <f>IFERROR(VLOOKUP('4枚建'!$S$7,BD!$G$23:$L$26,MATCH('4枚建'!AD24,BD!$G$22:$L$22,0),0),"-")</f>
        <v>69000</v>
      </c>
      <c r="AG24" s="137" t="str">
        <f>IF(M24="-","-",VLOOKUP($C24,BD!$F$6:$K$9,5,0))</f>
        <v>ZEH</v>
      </c>
      <c r="AH24" s="136">
        <f>IFERROR(VLOOKUP('4枚建'!$S$7,BD!$G$23:$L$26,MATCH('4枚建'!AG24,BD!$G$22:$L$22,0),0),"-")</f>
        <v>31000</v>
      </c>
    </row>
    <row r="25" spans="1:34" ht="28.5" customHeight="1" x14ac:dyDescent="0.4">
      <c r="A25" s="3" t="str">
        <f>IFERROR(IF(J7&gt;=BV45,IF(J7&lt;=BV46,BV44,IF(J7&gt;=BW45,IF(J7&lt;=BW46,BW44,IF(J7&gt;=BX45,IF(J7&lt;=BX46,BX44,IF(J7&gt;=BY45,IF(J7&lt;=BY46,BY44,""),"")),"")),"")),""),"")</f>
        <v>WB</v>
      </c>
      <c r="B25" s="3" t="str">
        <f>IFERROR(IF(L7&gt;=BP67,IF(L7&lt;=BQ67,BO67,IF(L7&gt;=BP68,IF(L7&lt;=BQ68,BO68,IF(L7&gt;=BP69,IF(L7&lt;=BQ69,BO69,IF(L7&gt;=BP70,IF(L7&lt;=BQ70,BO70,IF(L7&gt;=BP71,IF(L7&lt;=BQ71,BO71,""),"")),"")),"")),"")),""),"")</f>
        <v>HD</v>
      </c>
      <c r="C25" s="3" t="s">
        <v>69</v>
      </c>
      <c r="F25" s="446"/>
      <c r="G25" s="447"/>
      <c r="H25" s="453" t="s">
        <v>94</v>
      </c>
      <c r="I25" s="454"/>
      <c r="J25" s="454"/>
      <c r="K25" s="454"/>
      <c r="L25" s="454"/>
      <c r="M25" s="455">
        <f>IFERROR(VLOOKUP($B$25,$BO$67:$BY$71,MATCH($A$25,$BO$44:$BY$44,0),0),"-")</f>
        <v>461200</v>
      </c>
      <c r="N25" s="455"/>
      <c r="O25" s="455"/>
      <c r="P25" s="455"/>
      <c r="Q25" s="455">
        <f t="shared" si="0"/>
        <v>461200</v>
      </c>
      <c r="R25" s="455"/>
      <c r="S25" s="456">
        <f t="shared" si="1"/>
        <v>461200</v>
      </c>
      <c r="T25" s="456"/>
      <c r="U25" s="456"/>
      <c r="V25" s="456">
        <f t="shared" si="2"/>
        <v>69000</v>
      </c>
      <c r="W25" s="457"/>
      <c r="X25" s="407">
        <f t="shared" si="3"/>
        <v>392200</v>
      </c>
      <c r="Y25" s="408"/>
      <c r="Z25" s="408"/>
      <c r="AA25" s="408"/>
      <c r="AB25" s="327">
        <f t="shared" si="4"/>
        <v>0.85039028620988721</v>
      </c>
      <c r="AC25" s="130"/>
      <c r="AD25" s="433" t="str">
        <f>IF(M25="-","-",VLOOKUP($C25,BD!$F$6:$H$9,2,0))</f>
        <v>Aグレード</v>
      </c>
      <c r="AE25" s="434"/>
      <c r="AF25" s="139">
        <f>IFERROR(VLOOKUP('4枚建'!$S$7,BD!$G$23:$L$26,MATCH('4枚建'!AD25,BD!$G$22:$L$22,0),0),"-")</f>
        <v>69000</v>
      </c>
      <c r="AG25" s="132" t="str">
        <f>IF(M25="-","-",VLOOKUP($C25,BD!$F$6:$K$9,5,0))</f>
        <v>ZEH</v>
      </c>
      <c r="AH25" s="139">
        <f>IFERROR(VLOOKUP('4枚建'!$S$7,BD!$G$23:$L$26,MATCH('4枚建'!AG25,BD!$G$22:$L$22,0),0),"-")</f>
        <v>31000</v>
      </c>
    </row>
    <row r="26" spans="1:34" ht="42" customHeight="1" x14ac:dyDescent="0.4">
      <c r="A26" s="3" t="str">
        <f>IFERROR(IF(J7&gt;=BV45,IF(J7&lt;=BV46,BV44,IF(J7&gt;=BW45,IF(J7&lt;=BW46,BW44,IF(J7&gt;=BX45,IF(J7&lt;=BX46,BX44,IF(J7&gt;=BY45,IF(J7&lt;=BY46,BY44,""),"")),"")),"")),""),"")</f>
        <v>WB</v>
      </c>
      <c r="B26" s="3" t="str">
        <f>IFERROR(IF(L7&gt;=BP72,IF(L7&lt;=BQ72,BO72,IF(L7&gt;=BP73,IF(L7&lt;=BQ73,BO73,IF(L7&gt;=BP74,IF(L7&lt;=BQ74,BO74,IF(L7&gt;=BP75,IF(L7&lt;=BQ75,BO75,IF(L7&gt;=BP76,IF(L7&lt;=BQ76,BO76,IF(L7&gt;=BP77,IF(L7&lt;=BQ77,BO77,""),"")),"")),"")),"")),"")),""),"")</f>
        <v>HD</v>
      </c>
      <c r="C26" s="3" t="s">
        <v>64</v>
      </c>
      <c r="F26" s="417" t="s">
        <v>247</v>
      </c>
      <c r="G26" s="484"/>
      <c r="H26" s="486" t="s">
        <v>248</v>
      </c>
      <c r="I26" s="487"/>
      <c r="J26" s="487"/>
      <c r="K26" s="487"/>
      <c r="L26" s="487"/>
      <c r="M26" s="720">
        <f>IFERROR(VLOOKUP($B$26,$BO$72:$BY$77,MATCH($A$26,$BO$44:$BY$44,0),0),"-")</f>
        <v>297200</v>
      </c>
      <c r="N26" s="720"/>
      <c r="O26" s="720"/>
      <c r="P26" s="720"/>
      <c r="Q26" s="720">
        <f t="shared" si="0"/>
        <v>297200</v>
      </c>
      <c r="R26" s="720"/>
      <c r="S26" s="721">
        <f t="shared" si="1"/>
        <v>297200</v>
      </c>
      <c r="T26" s="721"/>
      <c r="U26" s="721"/>
      <c r="V26" s="721">
        <f t="shared" si="2"/>
        <v>84000</v>
      </c>
      <c r="W26" s="722"/>
      <c r="X26" s="403">
        <f t="shared" si="3"/>
        <v>213200</v>
      </c>
      <c r="Y26" s="404"/>
      <c r="Z26" s="404"/>
      <c r="AA26" s="404"/>
      <c r="AB26" s="333">
        <f t="shared" si="4"/>
        <v>0.71736204576043072</v>
      </c>
      <c r="AC26" s="130"/>
      <c r="AD26" s="429" t="str">
        <f>IF(M26="-","-",VLOOKUP($C26,BD!$F$6:$H$9,2,0))</f>
        <v>Sグレード</v>
      </c>
      <c r="AE26" s="656"/>
      <c r="AF26" s="311">
        <f>IFERROR(VLOOKUP('4枚建'!$S$7,BD!$G$23:$L$26,MATCH('4枚建'!AD26,BD!$G$22:$L$22,0),0),"-")</f>
        <v>84000</v>
      </c>
      <c r="AG26" s="312" t="str">
        <f>IF(M26="-","-",VLOOKUP($C26,BD!$F$6:$K$9,5,0))</f>
        <v>ZEH</v>
      </c>
      <c r="AH26" s="311">
        <f>IFERROR(VLOOKUP('4枚建'!$S$7,BD!$G$23:$L$26,MATCH('4枚建'!AG26,BD!$G$22:$L$22,0),0),"-")</f>
        <v>31000</v>
      </c>
    </row>
    <row r="27" spans="1:34" ht="42" customHeight="1" thickBot="1" x14ac:dyDescent="0.45">
      <c r="A27" s="3" t="str">
        <f>IFERROR(IF(J7&gt;=BV45,IF(J7&lt;=BV46,BV44,IF(J7&gt;=BW45,IF(J7&lt;=BW46,BW44,IF(J7&gt;=BX45,IF(J7&lt;=BX46,BX44,IF(J7&gt;=BY45,IF(J7&lt;=BY46,BY44,""),"")),"")),"")),""),"")</f>
        <v>WB</v>
      </c>
      <c r="B27" s="3" t="str">
        <f>IFERROR(IF(L7&gt;=BP78,IF(L7&lt;=BQ78,BO78,IF(L7&gt;=BP79,IF(L7&lt;=BQ79,BO79,IF(L7&gt;=BP80,IF(L7&lt;=BQ80,BO80,IF(L7&gt;=BP81,IF(L7&lt;=BQ81,BO81,IF(L7&gt;=BP82,IF(L7&lt;=BQ82,BO82,IF(L7&gt;=BP83,IF(L7&lt;=BQ83,BO83,""),"")),"")),"")),"")),"")),""),"")</f>
        <v>HD</v>
      </c>
      <c r="C27" s="3" t="s">
        <v>64</v>
      </c>
      <c r="F27" s="419"/>
      <c r="G27" s="485"/>
      <c r="H27" s="482" t="s">
        <v>249</v>
      </c>
      <c r="I27" s="483"/>
      <c r="J27" s="483"/>
      <c r="K27" s="483"/>
      <c r="L27" s="483"/>
      <c r="M27" s="455">
        <f>IFERROR(VLOOKUP($B$27,$BO$78:$BY$83,MATCH($A$27,$BO$44:$BY$44,0),0),"-")</f>
        <v>321700</v>
      </c>
      <c r="N27" s="455"/>
      <c r="O27" s="455"/>
      <c r="P27" s="455"/>
      <c r="Q27" s="455">
        <f t="shared" si="0"/>
        <v>321700</v>
      </c>
      <c r="R27" s="455"/>
      <c r="S27" s="456">
        <f t="shared" si="1"/>
        <v>321700</v>
      </c>
      <c r="T27" s="456"/>
      <c r="U27" s="456"/>
      <c r="V27" s="456">
        <f>IF(M27="-","-",MAX(AH27,AF27))</f>
        <v>84000</v>
      </c>
      <c r="W27" s="457"/>
      <c r="X27" s="488">
        <f t="shared" si="3"/>
        <v>237700</v>
      </c>
      <c r="Y27" s="489"/>
      <c r="Z27" s="489"/>
      <c r="AA27" s="489"/>
      <c r="AB27" s="329">
        <f t="shared" si="4"/>
        <v>0.73888716195212933</v>
      </c>
      <c r="AC27" s="130"/>
      <c r="AD27" s="433" t="str">
        <f>IF(M27="-","-",VLOOKUP($C27,BD!$F$6:$H$9,2,0))</f>
        <v>Sグレード</v>
      </c>
      <c r="AE27" s="434"/>
      <c r="AF27" s="139">
        <f>IFERROR(VLOOKUP('4枚建'!$S$7,BD!$G$23:$L$26,MATCH('4枚建'!AD27,BD!$G$22:$L$22,0),0),"-")</f>
        <v>84000</v>
      </c>
      <c r="AG27" s="132" t="str">
        <f>IF(M27="-","-",VLOOKUP($C27,BD!$F$6:$K$9,5,0))</f>
        <v>ZEH</v>
      </c>
      <c r="AH27" s="139">
        <f>IFERROR(VLOOKUP('4枚建'!$S$7,BD!$G$23:$L$26,MATCH('4枚建'!AG27,BD!$G$22:$L$22,0),0),"-")</f>
        <v>31000</v>
      </c>
    </row>
    <row r="28" spans="1:34" ht="18.75" customHeight="1" x14ac:dyDescent="0.4">
      <c r="P28" s="2"/>
      <c r="R28" s="15"/>
      <c r="V28" s="141" t="s">
        <v>164</v>
      </c>
    </row>
    <row r="29" spans="1:34" ht="27" customHeight="1" x14ac:dyDescent="0.4">
      <c r="F29" s="141" t="s">
        <v>124</v>
      </c>
      <c r="G29" s="141"/>
      <c r="H29" s="141"/>
      <c r="I29" s="141"/>
      <c r="J29" s="141"/>
      <c r="K29" s="141"/>
      <c r="L29" s="141"/>
      <c r="M29" s="141"/>
      <c r="N29" s="129"/>
      <c r="O29" s="129"/>
      <c r="P29" s="129"/>
      <c r="Q29" s="129"/>
      <c r="R29" s="129"/>
      <c r="S29" s="129"/>
      <c r="T29" s="129"/>
      <c r="U29" s="129"/>
    </row>
    <row r="30" spans="1:34" ht="27" customHeight="1" x14ac:dyDescent="0.4">
      <c r="F30" s="470"/>
      <c r="G30" s="470"/>
      <c r="H30" s="470"/>
      <c r="I30" s="470"/>
      <c r="J30" s="470"/>
      <c r="K30" s="471" t="s">
        <v>99</v>
      </c>
      <c r="L30" s="471"/>
      <c r="M30" s="471"/>
      <c r="N30" s="471"/>
      <c r="O30" s="471"/>
      <c r="P30" s="471"/>
      <c r="Q30" s="719" t="s">
        <v>111</v>
      </c>
      <c r="R30" s="719"/>
      <c r="S30" s="719"/>
      <c r="T30" s="719"/>
      <c r="U30" s="719"/>
      <c r="W30" s="141" t="s">
        <v>117</v>
      </c>
    </row>
    <row r="31" spans="1:34" ht="27" customHeight="1" x14ac:dyDescent="0.5">
      <c r="F31" s="470"/>
      <c r="G31" s="470"/>
      <c r="H31" s="470"/>
      <c r="I31" s="470"/>
      <c r="J31" s="470"/>
      <c r="K31" s="472" t="s">
        <v>158</v>
      </c>
      <c r="L31" s="473"/>
      <c r="M31" s="476" t="s">
        <v>159</v>
      </c>
      <c r="N31" s="476"/>
      <c r="O31" s="477"/>
      <c r="P31" s="478"/>
      <c r="Q31" s="490" t="s">
        <v>283</v>
      </c>
      <c r="R31" s="491"/>
      <c r="S31" s="492" t="s">
        <v>284</v>
      </c>
      <c r="T31" s="493"/>
      <c r="U31" s="494"/>
      <c r="W31" s="129" t="s">
        <v>114</v>
      </c>
    </row>
    <row r="32" spans="1:34" ht="27" customHeight="1" x14ac:dyDescent="0.4">
      <c r="F32" s="470"/>
      <c r="G32" s="470"/>
      <c r="H32" s="470"/>
      <c r="I32" s="470"/>
      <c r="J32" s="470"/>
      <c r="K32" s="474"/>
      <c r="L32" s="475"/>
      <c r="M32" s="479"/>
      <c r="N32" s="479"/>
      <c r="O32" s="480"/>
      <c r="P32" s="481"/>
      <c r="Q32" s="618" t="str">
        <f>VLOOKUP($F$7,BD!$D$16:$F$18,2,0)</f>
        <v>Uw1.9以下</v>
      </c>
      <c r="R32" s="619"/>
      <c r="S32" s="620" t="str">
        <f>VLOOKUP($F$7,BD!$D$16:$F$18,3,0)</f>
        <v>Uw2.3以下</v>
      </c>
      <c r="T32" s="621"/>
      <c r="U32" s="622"/>
      <c r="W32" s="129" t="s">
        <v>115</v>
      </c>
    </row>
    <row r="33" spans="1:79" ht="27" customHeight="1" x14ac:dyDescent="0.4">
      <c r="F33" s="307" t="s">
        <v>74</v>
      </c>
      <c r="G33" s="495" t="s">
        <v>34</v>
      </c>
      <c r="H33" s="495"/>
      <c r="I33" s="495"/>
      <c r="J33" s="496"/>
      <c r="K33" s="497">
        <v>84000</v>
      </c>
      <c r="L33" s="498"/>
      <c r="M33" s="498">
        <v>69000</v>
      </c>
      <c r="N33" s="498"/>
      <c r="O33" s="499"/>
      <c r="P33" s="500"/>
      <c r="Q33" s="713">
        <v>31000</v>
      </c>
      <c r="R33" s="714"/>
      <c r="S33" s="714">
        <v>23000</v>
      </c>
      <c r="T33" s="714"/>
      <c r="U33" s="715"/>
      <c r="W33" s="129" t="s">
        <v>116</v>
      </c>
    </row>
    <row r="34" spans="1:79" ht="27" customHeight="1" x14ac:dyDescent="0.4">
      <c r="F34" s="308" t="s">
        <v>75</v>
      </c>
      <c r="G34" s="501" t="s">
        <v>35</v>
      </c>
      <c r="H34" s="501"/>
      <c r="I34" s="501"/>
      <c r="J34" s="502"/>
      <c r="K34" s="503">
        <v>57000</v>
      </c>
      <c r="L34" s="504"/>
      <c r="M34" s="504">
        <v>47000</v>
      </c>
      <c r="N34" s="504"/>
      <c r="O34" s="505"/>
      <c r="P34" s="506"/>
      <c r="Q34" s="716">
        <v>24000</v>
      </c>
      <c r="R34" s="717"/>
      <c r="S34" s="717">
        <v>18000</v>
      </c>
      <c r="T34" s="717"/>
      <c r="U34" s="718"/>
      <c r="W34" s="129" t="s">
        <v>129</v>
      </c>
    </row>
    <row r="35" spans="1:79" ht="27" customHeight="1" x14ac:dyDescent="0.4">
      <c r="F35" s="309" t="s">
        <v>76</v>
      </c>
      <c r="G35" s="507" t="s">
        <v>36</v>
      </c>
      <c r="H35" s="507"/>
      <c r="I35" s="507"/>
      <c r="J35" s="508"/>
      <c r="K35" s="509">
        <v>36000</v>
      </c>
      <c r="L35" s="510"/>
      <c r="M35" s="510">
        <v>30000</v>
      </c>
      <c r="N35" s="510"/>
      <c r="O35" s="511"/>
      <c r="P35" s="512"/>
      <c r="Q35" s="707">
        <v>20000</v>
      </c>
      <c r="R35" s="708"/>
      <c r="S35" s="708">
        <v>15000</v>
      </c>
      <c r="T35" s="708"/>
      <c r="U35" s="709"/>
      <c r="W35" s="129" t="s">
        <v>163</v>
      </c>
    </row>
    <row r="36" spans="1:79" ht="27" customHeight="1" x14ac:dyDescent="0.4">
      <c r="F36" s="310" t="s">
        <v>82</v>
      </c>
      <c r="G36" s="513" t="s">
        <v>81</v>
      </c>
      <c r="H36" s="513"/>
      <c r="I36" s="513"/>
      <c r="J36" s="514"/>
      <c r="K36" s="515">
        <v>36000</v>
      </c>
      <c r="L36" s="516"/>
      <c r="M36" s="516">
        <v>30000</v>
      </c>
      <c r="N36" s="516"/>
      <c r="O36" s="517"/>
      <c r="P36" s="518"/>
      <c r="Q36" s="710">
        <v>0</v>
      </c>
      <c r="R36" s="711"/>
      <c r="S36" s="711">
        <v>0</v>
      </c>
      <c r="T36" s="711"/>
      <c r="U36" s="712"/>
    </row>
    <row r="37" spans="1:79" ht="27" customHeight="1" x14ac:dyDescent="0.4">
      <c r="P37" s="2"/>
    </row>
    <row r="38" spans="1:79" ht="18.75" customHeight="1" x14ac:dyDescent="0.4">
      <c r="P38" s="2"/>
      <c r="R38" s="15"/>
    </row>
    <row r="39" spans="1:79" ht="4.5" customHeight="1" x14ac:dyDescent="0.4"/>
    <row r="40" spans="1:79" ht="4.5" customHeight="1" x14ac:dyDescent="0.4"/>
    <row r="41" spans="1:79" ht="19.5" customHeight="1" x14ac:dyDescent="0.4">
      <c r="A41" s="3" t="s">
        <v>101</v>
      </c>
      <c r="F41" s="142" t="s">
        <v>152</v>
      </c>
      <c r="G41" s="128"/>
      <c r="H41" s="142" t="s">
        <v>153</v>
      </c>
      <c r="K41" s="142" t="s">
        <v>154</v>
      </c>
      <c r="M41" s="142" t="s">
        <v>155</v>
      </c>
      <c r="P41" s="128"/>
    </row>
    <row r="42" spans="1:79" ht="19.5" customHeight="1" x14ac:dyDescent="0.4">
      <c r="A42" s="3" t="s">
        <v>121</v>
      </c>
      <c r="F42" s="220">
        <f>IF(V7="","",V7)</f>
        <v>100</v>
      </c>
      <c r="G42" t="s">
        <v>147</v>
      </c>
      <c r="H42" s="531" t="str">
        <f>IF(X7="","",X7)</f>
        <v/>
      </c>
      <c r="I42" s="532"/>
      <c r="J42" t="s">
        <v>148</v>
      </c>
      <c r="K42" s="306" t="str">
        <f>IF(AB7="","",AB7)</f>
        <v/>
      </c>
      <c r="L42" t="s">
        <v>148</v>
      </c>
      <c r="M42" s="531" t="str">
        <f>IF(AD7="","",AD7)</f>
        <v/>
      </c>
      <c r="N42" s="532"/>
      <c r="O42" t="s">
        <v>148</v>
      </c>
    </row>
    <row r="43" spans="1:79" ht="14.25" customHeight="1" x14ac:dyDescent="0.4">
      <c r="A43" s="3" t="s">
        <v>102</v>
      </c>
    </row>
    <row r="44" spans="1:79" ht="4.5" customHeight="1" thickBot="1" x14ac:dyDescent="0.45">
      <c r="AS44"/>
      <c r="AT44"/>
      <c r="AU44"/>
      <c r="AV44"/>
      <c r="AW44"/>
      <c r="AX44"/>
      <c r="AY44"/>
      <c r="AZ44" s="3" t="s">
        <v>42</v>
      </c>
      <c r="BA44" s="3" t="s">
        <v>43</v>
      </c>
      <c r="BB44" s="3" t="s">
        <v>44</v>
      </c>
      <c r="BC44" s="3" t="s">
        <v>45</v>
      </c>
      <c r="BD44"/>
      <c r="BE44"/>
      <c r="BF44"/>
      <c r="BG44"/>
      <c r="BH44"/>
      <c r="BI44"/>
      <c r="BJ44"/>
      <c r="BK44" s="3" t="s">
        <v>42</v>
      </c>
      <c r="BL44" s="3" t="s">
        <v>43</v>
      </c>
      <c r="BM44" s="3" t="s">
        <v>44</v>
      </c>
      <c r="BN44" s="3" t="s">
        <v>45</v>
      </c>
      <c r="BO44"/>
      <c r="BP44"/>
      <c r="BQ44"/>
      <c r="BR44"/>
      <c r="BS44"/>
      <c r="BT44"/>
      <c r="BU44"/>
      <c r="BV44" s="3" t="s">
        <v>42</v>
      </c>
      <c r="BW44" s="3" t="s">
        <v>43</v>
      </c>
      <c r="BX44" s="3" t="s">
        <v>44</v>
      </c>
      <c r="BY44" s="3" t="s">
        <v>45</v>
      </c>
    </row>
    <row r="45" spans="1:79" ht="25.5" customHeight="1" thickBot="1" x14ac:dyDescent="0.45">
      <c r="B45" s="210"/>
      <c r="F45" s="533" t="s">
        <v>101</v>
      </c>
      <c r="G45" s="534"/>
      <c r="AS45"/>
      <c r="AT45"/>
      <c r="AU45"/>
      <c r="AV45"/>
      <c r="AW45"/>
      <c r="AX45"/>
      <c r="AY45"/>
      <c r="AZ45" s="212">
        <v>1500</v>
      </c>
      <c r="BA45" s="212">
        <v>2001</v>
      </c>
      <c r="BB45" s="212">
        <v>3001</v>
      </c>
      <c r="BC45" s="212">
        <v>4001</v>
      </c>
      <c r="BD45" s="212"/>
      <c r="BE45" s="212"/>
      <c r="BF45" s="212"/>
      <c r="BG45" s="212"/>
      <c r="BH45" s="212"/>
      <c r="BI45" s="212"/>
      <c r="BJ45" s="212"/>
      <c r="BK45" s="212">
        <v>1500</v>
      </c>
      <c r="BL45" s="212">
        <v>2001</v>
      </c>
      <c r="BM45" s="212">
        <v>3001</v>
      </c>
      <c r="BN45" s="212">
        <v>4001</v>
      </c>
      <c r="BO45" s="212"/>
      <c r="BP45" s="212"/>
      <c r="BQ45" s="212"/>
      <c r="BR45" s="212"/>
      <c r="BS45" s="212"/>
      <c r="BT45" s="212"/>
      <c r="BU45" s="212"/>
      <c r="BV45" s="212">
        <v>1500</v>
      </c>
      <c r="BW45" s="212">
        <v>2001</v>
      </c>
      <c r="BX45" s="212">
        <v>3001</v>
      </c>
      <c r="BY45" s="212">
        <v>4001</v>
      </c>
      <c r="BZ45" s="213"/>
      <c r="CA45" s="213"/>
    </row>
    <row r="46" spans="1:79" ht="5.25" customHeight="1" thickBot="1" x14ac:dyDescent="0.45">
      <c r="AS46"/>
      <c r="AT46"/>
      <c r="AU46"/>
      <c r="AV46"/>
      <c r="AW46"/>
      <c r="AX46"/>
      <c r="AY46"/>
      <c r="AZ46" s="212">
        <v>2000</v>
      </c>
      <c r="BA46" s="212">
        <v>3000</v>
      </c>
      <c r="BB46" s="212">
        <v>4000</v>
      </c>
      <c r="BC46" s="212">
        <v>5000</v>
      </c>
      <c r="BD46" s="212"/>
      <c r="BE46" s="212"/>
      <c r="BF46" s="212"/>
      <c r="BG46" s="212"/>
      <c r="BH46" s="212"/>
      <c r="BI46" s="212"/>
      <c r="BJ46" s="212"/>
      <c r="BK46" s="212">
        <v>2000</v>
      </c>
      <c r="BL46" s="212">
        <v>3000</v>
      </c>
      <c r="BM46" s="212">
        <v>4000</v>
      </c>
      <c r="BN46" s="212">
        <v>5000</v>
      </c>
      <c r="BO46" s="212"/>
      <c r="BP46" s="212"/>
      <c r="BQ46" s="212"/>
      <c r="BR46" s="212"/>
      <c r="BS46" s="212"/>
      <c r="BT46" s="212"/>
      <c r="BU46" s="212"/>
      <c r="BV46" s="212">
        <v>2000</v>
      </c>
      <c r="BW46" s="212">
        <v>3000</v>
      </c>
      <c r="BX46" s="212">
        <v>4000</v>
      </c>
      <c r="BY46" s="212">
        <v>5000</v>
      </c>
      <c r="BZ46" s="213"/>
      <c r="CA46" s="213"/>
    </row>
    <row r="47" spans="1:79" ht="19.149999999999999" customHeight="1" x14ac:dyDescent="0.4">
      <c r="F47" s="519" t="s">
        <v>0</v>
      </c>
      <c r="G47" s="521" t="s">
        <v>1</v>
      </c>
      <c r="H47" s="87"/>
      <c r="I47" s="88" t="s">
        <v>2</v>
      </c>
      <c r="J47" s="523" t="s">
        <v>166</v>
      </c>
      <c r="K47" s="525" t="s">
        <v>6</v>
      </c>
      <c r="L47" s="527" t="s">
        <v>167</v>
      </c>
      <c r="M47" s="529" t="s">
        <v>168</v>
      </c>
      <c r="Q47" s="519" t="s">
        <v>0</v>
      </c>
      <c r="R47" s="521" t="s">
        <v>1</v>
      </c>
      <c r="S47" s="87"/>
      <c r="T47" s="88" t="s">
        <v>7</v>
      </c>
      <c r="U47" s="523" t="s">
        <v>166</v>
      </c>
      <c r="V47" s="525" t="s">
        <v>6</v>
      </c>
      <c r="W47" s="527" t="s">
        <v>167</v>
      </c>
      <c r="X47" s="529" t="s">
        <v>168</v>
      </c>
      <c r="AB47" s="519" t="s">
        <v>0</v>
      </c>
      <c r="AC47" s="521" t="s">
        <v>1</v>
      </c>
      <c r="AD47" s="87"/>
      <c r="AE47" s="88" t="s">
        <v>7</v>
      </c>
      <c r="AF47" s="523" t="s">
        <v>166</v>
      </c>
      <c r="AG47" s="525" t="s">
        <v>6</v>
      </c>
      <c r="AH47" s="527" t="s">
        <v>167</v>
      </c>
      <c r="AI47" s="529" t="s">
        <v>168</v>
      </c>
      <c r="AS47"/>
      <c r="AT47"/>
      <c r="AU47"/>
      <c r="AV47" s="699" t="s">
        <v>0</v>
      </c>
      <c r="AW47" s="701" t="s">
        <v>1</v>
      </c>
      <c r="AX47" s="148"/>
      <c r="AY47" s="149" t="s">
        <v>165</v>
      </c>
      <c r="AZ47" s="680" t="s">
        <v>166</v>
      </c>
      <c r="BA47" s="683" t="s">
        <v>6</v>
      </c>
      <c r="BB47" s="683" t="s">
        <v>167</v>
      </c>
      <c r="BC47" s="705" t="s">
        <v>168</v>
      </c>
      <c r="BD47" s="205"/>
      <c r="BE47" s="205"/>
      <c r="BF47"/>
      <c r="BG47" s="699" t="s">
        <v>0</v>
      </c>
      <c r="BH47" s="701" t="s">
        <v>1</v>
      </c>
      <c r="BI47" s="148"/>
      <c r="BJ47" s="149" t="s">
        <v>165</v>
      </c>
      <c r="BK47" s="680" t="s">
        <v>166</v>
      </c>
      <c r="BL47" s="683" t="s">
        <v>6</v>
      </c>
      <c r="BM47" s="683" t="s">
        <v>167</v>
      </c>
      <c r="BN47" s="705" t="s">
        <v>168</v>
      </c>
      <c r="BO47" s="205"/>
      <c r="BP47" s="205"/>
      <c r="BQ47" s="150"/>
      <c r="BR47" s="699" t="s">
        <v>0</v>
      </c>
      <c r="BS47" s="701" t="s">
        <v>1</v>
      </c>
      <c r="BT47" s="148"/>
      <c r="BU47" s="149" t="s">
        <v>165</v>
      </c>
      <c r="BV47" s="680" t="s">
        <v>166</v>
      </c>
      <c r="BW47" s="683" t="s">
        <v>6</v>
      </c>
      <c r="BX47" s="683" t="s">
        <v>167</v>
      </c>
      <c r="BY47" s="705" t="s">
        <v>168</v>
      </c>
    </row>
    <row r="48" spans="1:79" ht="20.25" thickBot="1" x14ac:dyDescent="0.45">
      <c r="F48" s="520"/>
      <c r="G48" s="522"/>
      <c r="H48" s="89" t="s">
        <v>8</v>
      </c>
      <c r="I48" s="90"/>
      <c r="J48" s="524"/>
      <c r="K48" s="526"/>
      <c r="L48" s="528"/>
      <c r="M48" s="530"/>
      <c r="Q48" s="520"/>
      <c r="R48" s="522"/>
      <c r="S48" s="89" t="s">
        <v>9</v>
      </c>
      <c r="T48" s="90"/>
      <c r="U48" s="524"/>
      <c r="V48" s="526"/>
      <c r="W48" s="528"/>
      <c r="X48" s="530"/>
      <c r="AB48" s="520"/>
      <c r="AC48" s="522"/>
      <c r="AD48" s="89" t="s">
        <v>9</v>
      </c>
      <c r="AE48" s="90"/>
      <c r="AF48" s="524"/>
      <c r="AG48" s="526"/>
      <c r="AH48" s="528"/>
      <c r="AI48" s="530"/>
      <c r="AS48"/>
      <c r="AT48" s="212"/>
      <c r="AU48" s="212"/>
      <c r="AV48" s="700"/>
      <c r="AW48" s="702"/>
      <c r="AX48" s="151" t="s">
        <v>169</v>
      </c>
      <c r="AY48" s="152"/>
      <c r="AZ48" s="703"/>
      <c r="BA48" s="704"/>
      <c r="BB48" s="704"/>
      <c r="BC48" s="706"/>
      <c r="BD48" s="205"/>
      <c r="BE48" s="214"/>
      <c r="BF48" s="212"/>
      <c r="BG48" s="700"/>
      <c r="BH48" s="702"/>
      <c r="BI48" s="151" t="s">
        <v>169</v>
      </c>
      <c r="BJ48" s="152"/>
      <c r="BK48" s="703"/>
      <c r="BL48" s="704"/>
      <c r="BM48" s="704"/>
      <c r="BN48" s="706"/>
      <c r="BO48" s="205"/>
      <c r="BP48" s="214"/>
      <c r="BQ48" s="215"/>
      <c r="BR48" s="700"/>
      <c r="BS48" s="702"/>
      <c r="BT48" s="151" t="s">
        <v>169</v>
      </c>
      <c r="BU48" s="152"/>
      <c r="BV48" s="703"/>
      <c r="BW48" s="704"/>
      <c r="BX48" s="704"/>
      <c r="BY48" s="706"/>
    </row>
    <row r="49" spans="6:77" ht="25.5" customHeight="1" x14ac:dyDescent="0.4">
      <c r="F49" s="519" t="s">
        <v>10</v>
      </c>
      <c r="G49" s="552" t="s">
        <v>11</v>
      </c>
      <c r="H49" s="639" t="s">
        <v>139</v>
      </c>
      <c r="I49" s="640"/>
      <c r="J49" s="358">
        <f t="shared" ref="J49:J72" si="5">IFERROR(IF($F$45=$A$41,AZ49,IF($F$45=$A$42,ROUNDUP(AZ49*$V$7/100,-2),ROUNDUP(AZ49*$V$7/100,-2)+SUM($X$7,$AB$7,$AD$7))),"-")</f>
        <v>59100</v>
      </c>
      <c r="K49" s="359">
        <f t="shared" ref="K49:K72" si="6">IFERROR(IF($F$45=$A$41,BA49,IF($F$45=$A$42,ROUNDUP(BA49*$V$7/100,-2),ROUNDUP(BA49*$V$7/100,-2)+SUM($X$7,$AB$7,$AD$7))),"-")</f>
        <v>67000</v>
      </c>
      <c r="L49" s="359">
        <f t="shared" ref="L49:L72" si="7">IFERROR(IF($F$45=$A$41,BB49,IF($F$45=$A$42,ROUNDUP(BB49*$V$7/100,-2),ROUNDUP(BB49*$V$7/100,-2)+SUM($X$7,$AB$7,$AD$7))),"-")</f>
        <v>74000</v>
      </c>
      <c r="M49" s="360">
        <f t="shared" ref="M49:M72" si="8">IFERROR(IF($F$45=$A$41,BC49,IF($F$45=$A$42,ROUNDUP(BC49*$V$7/100,-2),ROUNDUP(BC49*$V$7/100,-2)+SUM($X$7,$AB$7,$AD$7))),"-")</f>
        <v>83600</v>
      </c>
      <c r="Q49" s="557" t="s">
        <v>13</v>
      </c>
      <c r="R49" s="560" t="s">
        <v>118</v>
      </c>
      <c r="S49" s="639" t="s">
        <v>139</v>
      </c>
      <c r="T49" s="640"/>
      <c r="U49" s="358">
        <f t="shared" ref="U49:U71" si="9">IFERROR(IF($F$45=$A$41,BK49,IF($F$45=$A$42,ROUNDUP(BK49*$V$7/100,-2),ROUNDUP(BK49*$V$7/100,-2)+SUM($X$7,$AB$7,$AD$7))),"-")</f>
        <v>73400</v>
      </c>
      <c r="V49" s="359">
        <f t="shared" ref="V49:V71" si="10">IFERROR(IF($F$45=$A$41,BL49,IF($F$45=$A$42,ROUNDUP(BL49*$V$7/100,-2),ROUNDUP(BL49*$V$7/100,-2)+SUM($X$7,$AB$7,$AD$7))),"-")</f>
        <v>86700</v>
      </c>
      <c r="W49" s="359">
        <f t="shared" ref="W49:W71" si="11">IFERROR(IF($F$45=$A$41,BM49,IF($F$45=$A$42,ROUNDUP(BM49*$V$7/100,-2),ROUNDUP(BM49*$V$7/100,-2)+SUM($X$7,$AB$7,$AD$7))),"-")</f>
        <v>98200</v>
      </c>
      <c r="X49" s="360">
        <f t="shared" ref="X49:X71" si="12">IFERROR(IF($F$45=$A$41,BN49,IF($F$45=$A$42,ROUNDUP(BN49*$V$7/100,-2),ROUNDUP(BN49*$V$7/100,-2)+SUM($X$7,$AB$7,$AD$7))),"-")</f>
        <v>115000</v>
      </c>
      <c r="AB49" s="557" t="s">
        <v>28</v>
      </c>
      <c r="AC49" s="560" t="s">
        <v>118</v>
      </c>
      <c r="AD49" s="639" t="s">
        <v>139</v>
      </c>
      <c r="AE49" s="640"/>
      <c r="AF49" s="358">
        <f t="shared" ref="AF49:AF83" si="13">IFERROR(IF($F$45=$A$41,BV49,IF($F$45=$A$42,ROUNDUP(BV49*$V$7/100,-2),ROUNDUP(BV49*$V$7/100,-2)+SUM($X$7,$AB$7,$AD$7))),"-")</f>
        <v>86300</v>
      </c>
      <c r="AG49" s="359">
        <f t="shared" ref="AG49:AG83" si="14">IFERROR(IF($F$45=$A$41,BW49,IF($F$45=$A$42,ROUNDUP(BW49*$V$7/100,-2),ROUNDUP(BW49*$V$7/100,-2)+SUM($X$7,$AB$7,$AD$7))),"-")</f>
        <v>104400</v>
      </c>
      <c r="AH49" s="359">
        <f t="shared" ref="AH49:AH83" si="15">IFERROR(IF($F$45=$A$41,BX49,IF($F$45=$A$42,ROUNDUP(BX49*$V$7/100,-2),ROUNDUP(BX49*$V$7/100,-2)+SUM($X$7,$AB$7,$AD$7))),"-")</f>
        <v>119800</v>
      </c>
      <c r="AI49" s="360">
        <f t="shared" ref="AI49:AI83" si="16">IFERROR(IF($F$45=$A$41,BY49,IF($F$45=$A$42,ROUNDUP(BY49*$V$7/100,-2),ROUNDUP(BY49*$V$7/100,-2)+SUM($X$7,$AB$7,$AD$7))),"-")</f>
        <v>143100</v>
      </c>
      <c r="AS49" s="18" t="s">
        <v>46</v>
      </c>
      <c r="AT49" s="212">
        <v>250</v>
      </c>
      <c r="AU49" s="212">
        <v>800</v>
      </c>
      <c r="AV49" s="697" t="s">
        <v>10</v>
      </c>
      <c r="AW49" s="694" t="s">
        <v>11</v>
      </c>
      <c r="AX49" s="672" t="s">
        <v>170</v>
      </c>
      <c r="AY49" s="673"/>
      <c r="AZ49" s="153">
        <v>59100</v>
      </c>
      <c r="BA49" s="154">
        <v>67000</v>
      </c>
      <c r="BB49" s="154">
        <v>74000</v>
      </c>
      <c r="BC49" s="155">
        <v>83600</v>
      </c>
      <c r="BD49" s="18" t="s">
        <v>46</v>
      </c>
      <c r="BE49" s="212">
        <v>250</v>
      </c>
      <c r="BF49" s="212">
        <v>800</v>
      </c>
      <c r="BG49" s="680" t="s">
        <v>13</v>
      </c>
      <c r="BH49" s="694" t="s">
        <v>171</v>
      </c>
      <c r="BI49" s="672" t="s">
        <v>170</v>
      </c>
      <c r="BJ49" s="673"/>
      <c r="BK49" s="156">
        <v>73400</v>
      </c>
      <c r="BL49" s="157">
        <v>86700</v>
      </c>
      <c r="BM49" s="157">
        <v>98200</v>
      </c>
      <c r="BN49" s="158">
        <v>115000</v>
      </c>
      <c r="BO49" s="18" t="s">
        <v>46</v>
      </c>
      <c r="BP49" s="212">
        <v>250</v>
      </c>
      <c r="BQ49" s="212">
        <v>800</v>
      </c>
      <c r="BR49" s="680" t="s">
        <v>125</v>
      </c>
      <c r="BS49" s="694" t="s">
        <v>14</v>
      </c>
      <c r="BT49" s="672" t="s">
        <v>170</v>
      </c>
      <c r="BU49" s="673"/>
      <c r="BV49" s="156">
        <v>86300</v>
      </c>
      <c r="BW49" s="157">
        <v>104400</v>
      </c>
      <c r="BX49" s="157">
        <v>119800</v>
      </c>
      <c r="BY49" s="158">
        <v>143100</v>
      </c>
    </row>
    <row r="50" spans="6:77" ht="25.5" customHeight="1" x14ac:dyDescent="0.4">
      <c r="F50" s="551"/>
      <c r="G50" s="553"/>
      <c r="H50" s="641" t="s">
        <v>140</v>
      </c>
      <c r="I50" s="642"/>
      <c r="J50" s="361">
        <f t="shared" si="5"/>
        <v>69700</v>
      </c>
      <c r="K50" s="362">
        <f t="shared" si="6"/>
        <v>82900</v>
      </c>
      <c r="L50" s="362">
        <f t="shared" si="7"/>
        <v>95500</v>
      </c>
      <c r="M50" s="363">
        <f t="shared" si="8"/>
        <v>106900</v>
      </c>
      <c r="Q50" s="558"/>
      <c r="R50" s="561"/>
      <c r="S50" s="641" t="s">
        <v>140</v>
      </c>
      <c r="T50" s="642"/>
      <c r="U50" s="361">
        <f t="shared" si="9"/>
        <v>89600</v>
      </c>
      <c r="V50" s="362">
        <f t="shared" si="10"/>
        <v>113100</v>
      </c>
      <c r="W50" s="362">
        <f t="shared" si="11"/>
        <v>136200</v>
      </c>
      <c r="X50" s="363">
        <f t="shared" si="12"/>
        <v>156700</v>
      </c>
      <c r="AB50" s="558"/>
      <c r="AC50" s="561"/>
      <c r="AD50" s="641" t="s">
        <v>140</v>
      </c>
      <c r="AE50" s="642"/>
      <c r="AF50" s="361">
        <f t="shared" si="13"/>
        <v>106200</v>
      </c>
      <c r="AG50" s="362">
        <f t="shared" si="14"/>
        <v>139000</v>
      </c>
      <c r="AH50" s="362">
        <f t="shared" si="15"/>
        <v>171300</v>
      </c>
      <c r="AI50" s="363">
        <f t="shared" si="16"/>
        <v>200200</v>
      </c>
      <c r="AS50" s="18" t="s">
        <v>47</v>
      </c>
      <c r="AT50" s="212">
        <v>801</v>
      </c>
      <c r="AU50" s="212">
        <v>1200</v>
      </c>
      <c r="AV50" s="698"/>
      <c r="AW50" s="690"/>
      <c r="AX50" s="674" t="s">
        <v>15</v>
      </c>
      <c r="AY50" s="675"/>
      <c r="AZ50" s="159">
        <v>69700</v>
      </c>
      <c r="BA50" s="160">
        <v>82900</v>
      </c>
      <c r="BB50" s="160">
        <v>95500</v>
      </c>
      <c r="BC50" s="161">
        <v>106900</v>
      </c>
      <c r="BD50" s="18" t="s">
        <v>47</v>
      </c>
      <c r="BE50" s="212">
        <v>801</v>
      </c>
      <c r="BF50" s="212">
        <v>1200</v>
      </c>
      <c r="BG50" s="681"/>
      <c r="BH50" s="690"/>
      <c r="BI50" s="674" t="s">
        <v>15</v>
      </c>
      <c r="BJ50" s="675"/>
      <c r="BK50" s="159">
        <v>89600</v>
      </c>
      <c r="BL50" s="160">
        <v>113100</v>
      </c>
      <c r="BM50" s="160">
        <v>136200</v>
      </c>
      <c r="BN50" s="161">
        <v>156700</v>
      </c>
      <c r="BO50" s="18" t="s">
        <v>47</v>
      </c>
      <c r="BP50" s="212">
        <v>801</v>
      </c>
      <c r="BQ50" s="212">
        <v>1200</v>
      </c>
      <c r="BR50" s="681"/>
      <c r="BS50" s="690"/>
      <c r="BT50" s="674" t="s">
        <v>15</v>
      </c>
      <c r="BU50" s="675"/>
      <c r="BV50" s="159">
        <v>106200</v>
      </c>
      <c r="BW50" s="160">
        <v>139000</v>
      </c>
      <c r="BX50" s="160">
        <v>171300</v>
      </c>
      <c r="BY50" s="161">
        <v>200200</v>
      </c>
    </row>
    <row r="51" spans="6:77" ht="25.5" customHeight="1" x14ac:dyDescent="0.4">
      <c r="F51" s="551"/>
      <c r="G51" s="553"/>
      <c r="H51" s="643" t="s">
        <v>141</v>
      </c>
      <c r="I51" s="644"/>
      <c r="J51" s="364">
        <f t="shared" si="5"/>
        <v>77500</v>
      </c>
      <c r="K51" s="365">
        <f t="shared" si="6"/>
        <v>92100</v>
      </c>
      <c r="L51" s="366">
        <f t="shared" si="7"/>
        <v>106900</v>
      </c>
      <c r="M51" s="367">
        <f t="shared" si="8"/>
        <v>121800</v>
      </c>
      <c r="Q51" s="558"/>
      <c r="R51" s="561"/>
      <c r="S51" s="643" t="s">
        <v>141</v>
      </c>
      <c r="T51" s="644"/>
      <c r="U51" s="364">
        <f t="shared" si="9"/>
        <v>102400</v>
      </c>
      <c r="V51" s="365">
        <f t="shared" si="10"/>
        <v>129100</v>
      </c>
      <c r="W51" s="366">
        <f t="shared" si="11"/>
        <v>157100</v>
      </c>
      <c r="X51" s="367">
        <f t="shared" si="12"/>
        <v>186800</v>
      </c>
      <c r="AB51" s="558"/>
      <c r="AC51" s="561"/>
      <c r="AD51" s="643" t="s">
        <v>141</v>
      </c>
      <c r="AE51" s="644"/>
      <c r="AF51" s="364">
        <f t="shared" si="13"/>
        <v>123400</v>
      </c>
      <c r="AG51" s="365">
        <f t="shared" si="14"/>
        <v>161000</v>
      </c>
      <c r="AH51" s="366">
        <f t="shared" si="15"/>
        <v>201000</v>
      </c>
      <c r="AI51" s="367">
        <f t="shared" si="16"/>
        <v>244000</v>
      </c>
      <c r="AS51" s="18" t="s">
        <v>48</v>
      </c>
      <c r="AT51" s="212">
        <v>1201</v>
      </c>
      <c r="AU51" s="212">
        <v>1400</v>
      </c>
      <c r="AV51" s="698"/>
      <c r="AW51" s="690"/>
      <c r="AX51" s="676" t="s">
        <v>16</v>
      </c>
      <c r="AY51" s="677"/>
      <c r="AZ51" s="162">
        <v>77500</v>
      </c>
      <c r="BA51" s="163">
        <v>92100</v>
      </c>
      <c r="BB51" s="163">
        <v>106900</v>
      </c>
      <c r="BC51" s="164">
        <v>121800</v>
      </c>
      <c r="BD51" s="18" t="s">
        <v>48</v>
      </c>
      <c r="BE51" s="212">
        <v>1201</v>
      </c>
      <c r="BF51" s="212">
        <v>1400</v>
      </c>
      <c r="BG51" s="681"/>
      <c r="BH51" s="690"/>
      <c r="BI51" s="676" t="s">
        <v>16</v>
      </c>
      <c r="BJ51" s="677"/>
      <c r="BK51" s="162">
        <v>102400</v>
      </c>
      <c r="BL51" s="163">
        <v>129100</v>
      </c>
      <c r="BM51" s="163">
        <v>157100</v>
      </c>
      <c r="BN51" s="164">
        <v>186800</v>
      </c>
      <c r="BO51" s="18" t="s">
        <v>48</v>
      </c>
      <c r="BP51" s="212">
        <v>1201</v>
      </c>
      <c r="BQ51" s="212">
        <v>1400</v>
      </c>
      <c r="BR51" s="681"/>
      <c r="BS51" s="690"/>
      <c r="BT51" s="676" t="s">
        <v>16</v>
      </c>
      <c r="BU51" s="677"/>
      <c r="BV51" s="162">
        <v>123400</v>
      </c>
      <c r="BW51" s="163">
        <v>161000</v>
      </c>
      <c r="BX51" s="163">
        <v>201000</v>
      </c>
      <c r="BY51" s="164">
        <v>244000</v>
      </c>
    </row>
    <row r="52" spans="6:77" ht="25.5" customHeight="1" x14ac:dyDescent="0.4">
      <c r="F52" s="551"/>
      <c r="G52" s="553"/>
      <c r="H52" s="645" t="s">
        <v>142</v>
      </c>
      <c r="I52" s="646"/>
      <c r="J52" s="370">
        <f t="shared" si="5"/>
        <v>153100</v>
      </c>
      <c r="K52" s="371">
        <f t="shared" si="6"/>
        <v>181400</v>
      </c>
      <c r="L52" s="371">
        <f t="shared" si="7"/>
        <v>212600</v>
      </c>
      <c r="M52" s="372">
        <f t="shared" si="8"/>
        <v>244500</v>
      </c>
      <c r="Q52" s="558"/>
      <c r="R52" s="561"/>
      <c r="S52" s="645" t="s">
        <v>142</v>
      </c>
      <c r="T52" s="646"/>
      <c r="U52" s="370">
        <f t="shared" si="9"/>
        <v>202800</v>
      </c>
      <c r="V52" s="371">
        <f t="shared" si="10"/>
        <v>245600</v>
      </c>
      <c r="W52" s="371">
        <f t="shared" si="11"/>
        <v>294300</v>
      </c>
      <c r="X52" s="372">
        <f t="shared" si="12"/>
        <v>342200</v>
      </c>
      <c r="AB52" s="558"/>
      <c r="AC52" s="561"/>
      <c r="AD52" s="645" t="s">
        <v>142</v>
      </c>
      <c r="AE52" s="646"/>
      <c r="AF52" s="370">
        <f t="shared" si="13"/>
        <v>233000</v>
      </c>
      <c r="AG52" s="371">
        <f t="shared" si="14"/>
        <v>288300</v>
      </c>
      <c r="AH52" s="371">
        <f t="shared" si="15"/>
        <v>352700</v>
      </c>
      <c r="AI52" s="372">
        <f t="shared" si="16"/>
        <v>414400</v>
      </c>
      <c r="AS52" s="18" t="s">
        <v>49</v>
      </c>
      <c r="AT52" s="212">
        <v>1401</v>
      </c>
      <c r="AU52" s="212">
        <v>1800</v>
      </c>
      <c r="AV52" s="698"/>
      <c r="AW52" s="690"/>
      <c r="AX52" s="678" t="s">
        <v>17</v>
      </c>
      <c r="AY52" s="679"/>
      <c r="AZ52" s="165">
        <v>153100</v>
      </c>
      <c r="BA52" s="154">
        <v>181400</v>
      </c>
      <c r="BB52" s="154">
        <v>212600</v>
      </c>
      <c r="BC52" s="166">
        <v>244500</v>
      </c>
      <c r="BD52" s="18" t="s">
        <v>49</v>
      </c>
      <c r="BE52" s="212">
        <v>1401</v>
      </c>
      <c r="BF52" s="212">
        <v>1800</v>
      </c>
      <c r="BG52" s="681"/>
      <c r="BH52" s="690"/>
      <c r="BI52" s="678" t="s">
        <v>17</v>
      </c>
      <c r="BJ52" s="679"/>
      <c r="BK52" s="165">
        <v>202800</v>
      </c>
      <c r="BL52" s="154">
        <v>245600</v>
      </c>
      <c r="BM52" s="154">
        <v>294300</v>
      </c>
      <c r="BN52" s="155">
        <v>342200</v>
      </c>
      <c r="BO52" s="18" t="s">
        <v>49</v>
      </c>
      <c r="BP52" s="212">
        <v>1401</v>
      </c>
      <c r="BQ52" s="212">
        <v>1800</v>
      </c>
      <c r="BR52" s="681"/>
      <c r="BS52" s="690"/>
      <c r="BT52" s="678" t="s">
        <v>17</v>
      </c>
      <c r="BU52" s="679"/>
      <c r="BV52" s="165">
        <v>233000</v>
      </c>
      <c r="BW52" s="154">
        <v>288300</v>
      </c>
      <c r="BX52" s="154">
        <v>352700</v>
      </c>
      <c r="BY52" s="155">
        <v>414400</v>
      </c>
    </row>
    <row r="53" spans="6:77" ht="25.5" customHeight="1" x14ac:dyDescent="0.4">
      <c r="F53" s="551"/>
      <c r="G53" s="553"/>
      <c r="H53" s="641" t="s">
        <v>143</v>
      </c>
      <c r="I53" s="642"/>
      <c r="J53" s="368">
        <f t="shared" si="5"/>
        <v>165900</v>
      </c>
      <c r="K53" s="369">
        <f t="shared" si="6"/>
        <v>198400</v>
      </c>
      <c r="L53" s="369">
        <f t="shared" si="7"/>
        <v>236400</v>
      </c>
      <c r="M53" s="363">
        <f t="shared" si="8"/>
        <v>261800</v>
      </c>
      <c r="Q53" s="558"/>
      <c r="R53" s="561"/>
      <c r="S53" s="641" t="s">
        <v>143</v>
      </c>
      <c r="T53" s="642"/>
      <c r="U53" s="368">
        <f t="shared" si="9"/>
        <v>218200</v>
      </c>
      <c r="V53" s="369">
        <f t="shared" si="10"/>
        <v>269200</v>
      </c>
      <c r="W53" s="369">
        <f t="shared" si="11"/>
        <v>331700</v>
      </c>
      <c r="X53" s="363">
        <f t="shared" si="12"/>
        <v>368800</v>
      </c>
      <c r="AB53" s="558"/>
      <c r="AC53" s="561"/>
      <c r="AD53" s="641" t="s">
        <v>143</v>
      </c>
      <c r="AE53" s="642"/>
      <c r="AF53" s="368">
        <f t="shared" si="13"/>
        <v>250400</v>
      </c>
      <c r="AG53" s="369">
        <f t="shared" si="14"/>
        <v>317700</v>
      </c>
      <c r="AH53" s="369">
        <f t="shared" si="15"/>
        <v>401900</v>
      </c>
      <c r="AI53" s="363">
        <f t="shared" si="16"/>
        <v>449100</v>
      </c>
      <c r="AS53" s="18" t="s">
        <v>50</v>
      </c>
      <c r="AT53" s="212">
        <v>1801</v>
      </c>
      <c r="AU53" s="212">
        <v>2200</v>
      </c>
      <c r="AV53" s="698"/>
      <c r="AW53" s="690"/>
      <c r="AX53" s="674" t="s">
        <v>18</v>
      </c>
      <c r="AY53" s="675"/>
      <c r="AZ53" s="167">
        <v>165900</v>
      </c>
      <c r="BA53" s="168">
        <v>198400</v>
      </c>
      <c r="BB53" s="168">
        <v>236400</v>
      </c>
      <c r="BC53" s="169">
        <v>261800</v>
      </c>
      <c r="BD53" s="18" t="s">
        <v>50</v>
      </c>
      <c r="BE53" s="212">
        <v>1801</v>
      </c>
      <c r="BF53" s="212">
        <v>2200</v>
      </c>
      <c r="BG53" s="681"/>
      <c r="BH53" s="690"/>
      <c r="BI53" s="674" t="s">
        <v>18</v>
      </c>
      <c r="BJ53" s="675"/>
      <c r="BK53" s="167">
        <v>218200</v>
      </c>
      <c r="BL53" s="168">
        <v>269200</v>
      </c>
      <c r="BM53" s="160">
        <v>331700</v>
      </c>
      <c r="BN53" s="161">
        <v>368800</v>
      </c>
      <c r="BO53" s="18" t="s">
        <v>50</v>
      </c>
      <c r="BP53" s="212">
        <v>1801</v>
      </c>
      <c r="BQ53" s="212">
        <v>2200</v>
      </c>
      <c r="BR53" s="681"/>
      <c r="BS53" s="690"/>
      <c r="BT53" s="674" t="s">
        <v>18</v>
      </c>
      <c r="BU53" s="675"/>
      <c r="BV53" s="167">
        <v>250400</v>
      </c>
      <c r="BW53" s="168">
        <v>317700</v>
      </c>
      <c r="BX53" s="160">
        <v>401900</v>
      </c>
      <c r="BY53" s="161">
        <v>449100</v>
      </c>
    </row>
    <row r="54" spans="6:77" ht="25.5" customHeight="1" thickBot="1" x14ac:dyDescent="0.45">
      <c r="F54" s="551"/>
      <c r="G54" s="554"/>
      <c r="H54" s="647" t="s">
        <v>144</v>
      </c>
      <c r="I54" s="648"/>
      <c r="J54" s="373" t="str">
        <f t="shared" si="5"/>
        <v>-</v>
      </c>
      <c r="K54" s="374">
        <f t="shared" si="6"/>
        <v>213000</v>
      </c>
      <c r="L54" s="374">
        <f t="shared" si="7"/>
        <v>251600</v>
      </c>
      <c r="M54" s="375">
        <f t="shared" si="8"/>
        <v>298200</v>
      </c>
      <c r="Q54" s="558"/>
      <c r="R54" s="562"/>
      <c r="S54" s="647" t="s">
        <v>144</v>
      </c>
      <c r="T54" s="648"/>
      <c r="U54" s="373" t="str">
        <f t="shared" si="9"/>
        <v>-</v>
      </c>
      <c r="V54" s="374">
        <f t="shared" si="10"/>
        <v>290700</v>
      </c>
      <c r="W54" s="374">
        <f t="shared" si="11"/>
        <v>353500</v>
      </c>
      <c r="X54" s="375">
        <f t="shared" si="12"/>
        <v>424700</v>
      </c>
      <c r="AB54" s="558"/>
      <c r="AC54" s="562"/>
      <c r="AD54" s="647" t="s">
        <v>144</v>
      </c>
      <c r="AE54" s="648"/>
      <c r="AF54" s="373" t="str">
        <f t="shared" si="13"/>
        <v>-</v>
      </c>
      <c r="AG54" s="374">
        <f t="shared" si="14"/>
        <v>345300</v>
      </c>
      <c r="AH54" s="374">
        <f t="shared" si="15"/>
        <v>429600</v>
      </c>
      <c r="AI54" s="375">
        <f t="shared" si="16"/>
        <v>522200</v>
      </c>
      <c r="AS54" s="18" t="s">
        <v>51</v>
      </c>
      <c r="AT54" s="212">
        <v>2201</v>
      </c>
      <c r="AU54" s="212">
        <v>2450</v>
      </c>
      <c r="AV54" s="698"/>
      <c r="AW54" s="690"/>
      <c r="AX54" s="670" t="s">
        <v>19</v>
      </c>
      <c r="AY54" s="671"/>
      <c r="AZ54" s="40" t="s">
        <v>131</v>
      </c>
      <c r="BA54" s="171">
        <v>213000</v>
      </c>
      <c r="BB54" s="171">
        <v>251600</v>
      </c>
      <c r="BC54" s="172">
        <v>298200</v>
      </c>
      <c r="BD54" s="18" t="s">
        <v>51</v>
      </c>
      <c r="BE54" s="212">
        <v>2201</v>
      </c>
      <c r="BF54" s="212">
        <v>2450</v>
      </c>
      <c r="BG54" s="681"/>
      <c r="BH54" s="690"/>
      <c r="BI54" s="670" t="s">
        <v>19</v>
      </c>
      <c r="BJ54" s="671"/>
      <c r="BK54" s="170" t="s">
        <v>78</v>
      </c>
      <c r="BL54" s="171">
        <v>290700</v>
      </c>
      <c r="BM54" s="173">
        <v>353500</v>
      </c>
      <c r="BN54" s="172">
        <v>424700</v>
      </c>
      <c r="BO54" s="18" t="s">
        <v>51</v>
      </c>
      <c r="BP54" s="212">
        <v>2201</v>
      </c>
      <c r="BQ54" s="212">
        <v>2450</v>
      </c>
      <c r="BR54" s="681"/>
      <c r="BS54" s="690"/>
      <c r="BT54" s="670" t="s">
        <v>19</v>
      </c>
      <c r="BU54" s="671"/>
      <c r="BV54" s="170" t="s">
        <v>78</v>
      </c>
      <c r="BW54" s="171">
        <v>345300</v>
      </c>
      <c r="BX54" s="173">
        <v>429600</v>
      </c>
      <c r="BY54" s="172">
        <v>522200</v>
      </c>
    </row>
    <row r="55" spans="6:77" ht="25.5" customHeight="1" x14ac:dyDescent="0.4">
      <c r="F55" s="551"/>
      <c r="G55" s="595" t="s">
        <v>20</v>
      </c>
      <c r="H55" s="639" t="s">
        <v>139</v>
      </c>
      <c r="I55" s="640"/>
      <c r="J55" s="358">
        <f t="shared" si="5"/>
        <v>61500</v>
      </c>
      <c r="K55" s="359">
        <f t="shared" si="6"/>
        <v>70300</v>
      </c>
      <c r="L55" s="359">
        <f t="shared" si="7"/>
        <v>78300</v>
      </c>
      <c r="M55" s="360">
        <f t="shared" si="8"/>
        <v>89500</v>
      </c>
      <c r="Q55" s="558"/>
      <c r="R55" s="596" t="s">
        <v>119</v>
      </c>
      <c r="S55" s="639" t="s">
        <v>139</v>
      </c>
      <c r="T55" s="640"/>
      <c r="U55" s="358">
        <f t="shared" si="9"/>
        <v>91500</v>
      </c>
      <c r="V55" s="359">
        <f t="shared" si="10"/>
        <v>109900</v>
      </c>
      <c r="W55" s="359">
        <f t="shared" si="11"/>
        <v>126600</v>
      </c>
      <c r="X55" s="360">
        <f t="shared" si="12"/>
        <v>152000</v>
      </c>
      <c r="AB55" s="558"/>
      <c r="AC55" s="596" t="s">
        <v>119</v>
      </c>
      <c r="AD55" s="639" t="s">
        <v>139</v>
      </c>
      <c r="AE55" s="640"/>
      <c r="AF55" s="358">
        <f t="shared" si="13"/>
        <v>93900</v>
      </c>
      <c r="AG55" s="359">
        <f t="shared" si="14"/>
        <v>114900</v>
      </c>
      <c r="AH55" s="359">
        <f t="shared" si="15"/>
        <v>133300</v>
      </c>
      <c r="AI55" s="360">
        <f t="shared" si="16"/>
        <v>161600</v>
      </c>
      <c r="AS55" s="18" t="s">
        <v>46</v>
      </c>
      <c r="AT55" s="212">
        <v>250</v>
      </c>
      <c r="AU55" s="212">
        <v>800</v>
      </c>
      <c r="AV55" s="698"/>
      <c r="AW55" s="693" t="s">
        <v>20</v>
      </c>
      <c r="AX55" s="672" t="s">
        <v>170</v>
      </c>
      <c r="AY55" s="673"/>
      <c r="AZ55" s="153">
        <v>61500</v>
      </c>
      <c r="BA55" s="154">
        <v>70300</v>
      </c>
      <c r="BB55" s="154">
        <v>78300</v>
      </c>
      <c r="BC55" s="155">
        <v>89500</v>
      </c>
      <c r="BD55" s="18" t="s">
        <v>46</v>
      </c>
      <c r="BE55" s="212">
        <v>250</v>
      </c>
      <c r="BF55" s="212">
        <v>800</v>
      </c>
      <c r="BG55" s="681"/>
      <c r="BH55" s="689" t="s">
        <v>21</v>
      </c>
      <c r="BI55" s="672" t="s">
        <v>170</v>
      </c>
      <c r="BJ55" s="673"/>
      <c r="BK55" s="153">
        <v>91500</v>
      </c>
      <c r="BL55" s="154">
        <v>109900</v>
      </c>
      <c r="BM55" s="154">
        <v>126600</v>
      </c>
      <c r="BN55" s="155">
        <v>152000</v>
      </c>
      <c r="BO55" s="18" t="s">
        <v>46</v>
      </c>
      <c r="BP55" s="212">
        <v>250</v>
      </c>
      <c r="BQ55" s="212">
        <v>800</v>
      </c>
      <c r="BR55" s="681"/>
      <c r="BS55" s="689" t="s">
        <v>21</v>
      </c>
      <c r="BT55" s="672" t="s">
        <v>170</v>
      </c>
      <c r="BU55" s="673"/>
      <c r="BV55" s="153">
        <v>93900</v>
      </c>
      <c r="BW55" s="154">
        <v>114900</v>
      </c>
      <c r="BX55" s="154">
        <v>133300</v>
      </c>
      <c r="BY55" s="155">
        <v>161600</v>
      </c>
    </row>
    <row r="56" spans="6:77" ht="25.5" customHeight="1" x14ac:dyDescent="0.4">
      <c r="F56" s="551"/>
      <c r="G56" s="595"/>
      <c r="H56" s="641" t="s">
        <v>140</v>
      </c>
      <c r="I56" s="642"/>
      <c r="J56" s="361">
        <f t="shared" si="5"/>
        <v>73700</v>
      </c>
      <c r="K56" s="362">
        <f t="shared" si="6"/>
        <v>89200</v>
      </c>
      <c r="L56" s="362">
        <f t="shared" si="7"/>
        <v>104000</v>
      </c>
      <c r="M56" s="363">
        <f t="shared" si="8"/>
        <v>117500</v>
      </c>
      <c r="Q56" s="558"/>
      <c r="R56" s="561"/>
      <c r="S56" s="641" t="s">
        <v>140</v>
      </c>
      <c r="T56" s="642"/>
      <c r="U56" s="361">
        <f t="shared" si="9"/>
        <v>111700</v>
      </c>
      <c r="V56" s="362">
        <f t="shared" si="10"/>
        <v>147500</v>
      </c>
      <c r="W56" s="362">
        <f t="shared" si="11"/>
        <v>182900</v>
      </c>
      <c r="X56" s="363">
        <f t="shared" si="12"/>
        <v>214500</v>
      </c>
      <c r="AB56" s="558"/>
      <c r="AC56" s="561"/>
      <c r="AD56" s="641" t="s">
        <v>140</v>
      </c>
      <c r="AE56" s="642"/>
      <c r="AF56" s="361">
        <f t="shared" si="13"/>
        <v>119000</v>
      </c>
      <c r="AG56" s="362">
        <f t="shared" si="14"/>
        <v>158900</v>
      </c>
      <c r="AH56" s="362">
        <f t="shared" si="15"/>
        <v>198300</v>
      </c>
      <c r="AI56" s="363">
        <f t="shared" si="16"/>
        <v>233600</v>
      </c>
      <c r="AS56" s="18" t="s">
        <v>47</v>
      </c>
      <c r="AT56" s="212">
        <v>801</v>
      </c>
      <c r="AU56" s="212">
        <v>1200</v>
      </c>
      <c r="AV56" s="698"/>
      <c r="AW56" s="693"/>
      <c r="AX56" s="674" t="s">
        <v>15</v>
      </c>
      <c r="AY56" s="675"/>
      <c r="AZ56" s="159">
        <v>73700</v>
      </c>
      <c r="BA56" s="160">
        <v>89200</v>
      </c>
      <c r="BB56" s="160">
        <v>104000</v>
      </c>
      <c r="BC56" s="161">
        <v>117500</v>
      </c>
      <c r="BD56" s="18" t="s">
        <v>47</v>
      </c>
      <c r="BE56" s="212">
        <v>801</v>
      </c>
      <c r="BF56" s="212">
        <v>1200</v>
      </c>
      <c r="BG56" s="681"/>
      <c r="BH56" s="690"/>
      <c r="BI56" s="674" t="s">
        <v>15</v>
      </c>
      <c r="BJ56" s="675"/>
      <c r="BK56" s="159">
        <v>111700</v>
      </c>
      <c r="BL56" s="160">
        <v>147500</v>
      </c>
      <c r="BM56" s="160">
        <v>182900</v>
      </c>
      <c r="BN56" s="169">
        <v>214500</v>
      </c>
      <c r="BO56" s="18" t="s">
        <v>47</v>
      </c>
      <c r="BP56" s="212">
        <v>801</v>
      </c>
      <c r="BQ56" s="212">
        <v>1200</v>
      </c>
      <c r="BR56" s="681"/>
      <c r="BS56" s="690"/>
      <c r="BT56" s="674" t="s">
        <v>15</v>
      </c>
      <c r="BU56" s="675"/>
      <c r="BV56" s="159">
        <v>119000</v>
      </c>
      <c r="BW56" s="160">
        <v>158900</v>
      </c>
      <c r="BX56" s="160">
        <v>198300</v>
      </c>
      <c r="BY56" s="169">
        <v>233600</v>
      </c>
    </row>
    <row r="57" spans="6:77" ht="25.5" customHeight="1" x14ac:dyDescent="0.4">
      <c r="F57" s="551"/>
      <c r="G57" s="595"/>
      <c r="H57" s="643" t="s">
        <v>141</v>
      </c>
      <c r="I57" s="644"/>
      <c r="J57" s="364">
        <f t="shared" si="5"/>
        <v>82600</v>
      </c>
      <c r="K57" s="365">
        <f t="shared" si="6"/>
        <v>99800</v>
      </c>
      <c r="L57" s="366">
        <f t="shared" si="7"/>
        <v>117500</v>
      </c>
      <c r="M57" s="367">
        <f t="shared" si="8"/>
        <v>135600</v>
      </c>
      <c r="Q57" s="558"/>
      <c r="R57" s="561"/>
      <c r="S57" s="643" t="s">
        <v>141</v>
      </c>
      <c r="T57" s="644"/>
      <c r="U57" s="364">
        <f t="shared" si="9"/>
        <v>130300</v>
      </c>
      <c r="V57" s="365">
        <f t="shared" si="10"/>
        <v>171500</v>
      </c>
      <c r="W57" s="366">
        <f t="shared" si="11"/>
        <v>215400</v>
      </c>
      <c r="X57" s="367">
        <f t="shared" si="12"/>
        <v>262800</v>
      </c>
      <c r="AB57" s="558"/>
      <c r="AC57" s="561"/>
      <c r="AD57" s="643" t="s">
        <v>141</v>
      </c>
      <c r="AE57" s="644"/>
      <c r="AF57" s="364">
        <f t="shared" si="13"/>
        <v>139500</v>
      </c>
      <c r="AG57" s="365">
        <f t="shared" si="14"/>
        <v>185500</v>
      </c>
      <c r="AH57" s="366">
        <f t="shared" si="15"/>
        <v>234700</v>
      </c>
      <c r="AI57" s="367">
        <f t="shared" si="16"/>
        <v>287900</v>
      </c>
      <c r="AS57" s="18" t="s">
        <v>48</v>
      </c>
      <c r="AT57" s="212">
        <v>1201</v>
      </c>
      <c r="AU57" s="212">
        <v>1400</v>
      </c>
      <c r="AV57" s="698"/>
      <c r="AW57" s="693"/>
      <c r="AX57" s="676" t="s">
        <v>16</v>
      </c>
      <c r="AY57" s="677"/>
      <c r="AZ57" s="162">
        <v>82600</v>
      </c>
      <c r="BA57" s="163">
        <v>99800</v>
      </c>
      <c r="BB57" s="163">
        <v>117500</v>
      </c>
      <c r="BC57" s="164">
        <v>135600</v>
      </c>
      <c r="BD57" s="18" t="s">
        <v>48</v>
      </c>
      <c r="BE57" s="212">
        <v>1201</v>
      </c>
      <c r="BF57" s="212">
        <v>1400</v>
      </c>
      <c r="BG57" s="681"/>
      <c r="BH57" s="690"/>
      <c r="BI57" s="676" t="s">
        <v>16</v>
      </c>
      <c r="BJ57" s="677"/>
      <c r="BK57" s="162">
        <v>130300</v>
      </c>
      <c r="BL57" s="163">
        <v>171500</v>
      </c>
      <c r="BM57" s="163">
        <v>215400</v>
      </c>
      <c r="BN57" s="164">
        <v>262800</v>
      </c>
      <c r="BO57" s="18" t="s">
        <v>48</v>
      </c>
      <c r="BP57" s="212">
        <v>1201</v>
      </c>
      <c r="BQ57" s="212">
        <v>1400</v>
      </c>
      <c r="BR57" s="681"/>
      <c r="BS57" s="690"/>
      <c r="BT57" s="676" t="s">
        <v>16</v>
      </c>
      <c r="BU57" s="677"/>
      <c r="BV57" s="162">
        <v>139500</v>
      </c>
      <c r="BW57" s="163">
        <v>185500</v>
      </c>
      <c r="BX57" s="163">
        <v>234700</v>
      </c>
      <c r="BY57" s="164">
        <v>287900</v>
      </c>
    </row>
    <row r="58" spans="6:77" ht="25.5" customHeight="1" x14ac:dyDescent="0.4">
      <c r="F58" s="551"/>
      <c r="G58" s="561"/>
      <c r="H58" s="645" t="s">
        <v>142</v>
      </c>
      <c r="I58" s="646"/>
      <c r="J58" s="370">
        <f t="shared" si="5"/>
        <v>164000</v>
      </c>
      <c r="K58" s="371">
        <f t="shared" si="6"/>
        <v>191800</v>
      </c>
      <c r="L58" s="371">
        <f t="shared" si="7"/>
        <v>226700</v>
      </c>
      <c r="M58" s="372">
        <f t="shared" si="8"/>
        <v>262000</v>
      </c>
      <c r="Q58" s="558"/>
      <c r="R58" s="561"/>
      <c r="S58" s="645" t="s">
        <v>142</v>
      </c>
      <c r="T58" s="646"/>
      <c r="U58" s="370">
        <f t="shared" si="9"/>
        <v>242200</v>
      </c>
      <c r="V58" s="371">
        <f t="shared" si="10"/>
        <v>302300</v>
      </c>
      <c r="W58" s="371">
        <f t="shared" si="11"/>
        <v>371900</v>
      </c>
      <c r="X58" s="372">
        <f t="shared" si="12"/>
        <v>438100</v>
      </c>
      <c r="AB58" s="558"/>
      <c r="AC58" s="561"/>
      <c r="AD58" s="645" t="s">
        <v>142</v>
      </c>
      <c r="AE58" s="646"/>
      <c r="AF58" s="370">
        <f t="shared" si="13"/>
        <v>254600</v>
      </c>
      <c r="AG58" s="371">
        <f t="shared" si="14"/>
        <v>321000</v>
      </c>
      <c r="AH58" s="371">
        <f t="shared" si="15"/>
        <v>397500</v>
      </c>
      <c r="AI58" s="372">
        <f t="shared" si="16"/>
        <v>469800</v>
      </c>
      <c r="AS58" s="18" t="s">
        <v>49</v>
      </c>
      <c r="AT58" s="212">
        <v>1401</v>
      </c>
      <c r="AU58" s="212">
        <v>1800</v>
      </c>
      <c r="AV58" s="698"/>
      <c r="AW58" s="693"/>
      <c r="AX58" s="678" t="s">
        <v>17</v>
      </c>
      <c r="AY58" s="679"/>
      <c r="AZ58" s="165">
        <v>164000</v>
      </c>
      <c r="BA58" s="154">
        <v>191800</v>
      </c>
      <c r="BB58" s="154">
        <v>226700</v>
      </c>
      <c r="BC58" s="155">
        <v>262000</v>
      </c>
      <c r="BD58" s="18" t="s">
        <v>49</v>
      </c>
      <c r="BE58" s="212">
        <v>1401</v>
      </c>
      <c r="BF58" s="212">
        <v>1800</v>
      </c>
      <c r="BG58" s="681"/>
      <c r="BH58" s="690"/>
      <c r="BI58" s="678" t="s">
        <v>17</v>
      </c>
      <c r="BJ58" s="679"/>
      <c r="BK58" s="165">
        <v>242200</v>
      </c>
      <c r="BL58" s="154">
        <v>302300</v>
      </c>
      <c r="BM58" s="154">
        <v>371900</v>
      </c>
      <c r="BN58" s="166">
        <v>438100</v>
      </c>
      <c r="BO58" s="18" t="s">
        <v>49</v>
      </c>
      <c r="BP58" s="212">
        <v>1401</v>
      </c>
      <c r="BQ58" s="212">
        <v>1800</v>
      </c>
      <c r="BR58" s="681"/>
      <c r="BS58" s="690"/>
      <c r="BT58" s="678" t="s">
        <v>17</v>
      </c>
      <c r="BU58" s="679"/>
      <c r="BV58" s="165">
        <v>254600</v>
      </c>
      <c r="BW58" s="154">
        <v>321000</v>
      </c>
      <c r="BX58" s="154">
        <v>397500</v>
      </c>
      <c r="BY58" s="166">
        <v>469800</v>
      </c>
    </row>
    <row r="59" spans="6:77" ht="25.5" customHeight="1" x14ac:dyDescent="0.4">
      <c r="F59" s="551"/>
      <c r="G59" s="561"/>
      <c r="H59" s="641" t="s">
        <v>143</v>
      </c>
      <c r="I59" s="642"/>
      <c r="J59" s="368">
        <f t="shared" si="5"/>
        <v>173700</v>
      </c>
      <c r="K59" s="369">
        <f t="shared" si="6"/>
        <v>210100</v>
      </c>
      <c r="L59" s="369">
        <f t="shared" si="7"/>
        <v>253400</v>
      </c>
      <c r="M59" s="363">
        <f t="shared" si="8"/>
        <v>281200</v>
      </c>
      <c r="Q59" s="558"/>
      <c r="R59" s="561"/>
      <c r="S59" s="641" t="s">
        <v>143</v>
      </c>
      <c r="T59" s="642"/>
      <c r="U59" s="368">
        <f t="shared" si="9"/>
        <v>260900</v>
      </c>
      <c r="V59" s="369">
        <f t="shared" si="10"/>
        <v>333600</v>
      </c>
      <c r="W59" s="369">
        <f t="shared" si="11"/>
        <v>425000</v>
      </c>
      <c r="X59" s="363">
        <f t="shared" si="12"/>
        <v>475400</v>
      </c>
      <c r="AB59" s="558"/>
      <c r="AC59" s="561"/>
      <c r="AD59" s="641" t="s">
        <v>143</v>
      </c>
      <c r="AE59" s="642"/>
      <c r="AF59" s="368">
        <f t="shared" si="13"/>
        <v>275000</v>
      </c>
      <c r="AG59" s="369">
        <f t="shared" si="14"/>
        <v>354900</v>
      </c>
      <c r="AH59" s="369">
        <f t="shared" si="15"/>
        <v>455800</v>
      </c>
      <c r="AI59" s="363">
        <f t="shared" si="16"/>
        <v>510700</v>
      </c>
      <c r="AS59" s="18" t="s">
        <v>50</v>
      </c>
      <c r="AT59" s="212">
        <v>1801</v>
      </c>
      <c r="AU59" s="212">
        <v>2200</v>
      </c>
      <c r="AV59" s="698"/>
      <c r="AW59" s="693"/>
      <c r="AX59" s="674" t="s">
        <v>18</v>
      </c>
      <c r="AY59" s="675"/>
      <c r="AZ59" s="167">
        <v>173700</v>
      </c>
      <c r="BA59" s="168">
        <v>210100</v>
      </c>
      <c r="BB59" s="160">
        <v>253400</v>
      </c>
      <c r="BC59" s="161">
        <v>281200</v>
      </c>
      <c r="BD59" s="18" t="s">
        <v>50</v>
      </c>
      <c r="BE59" s="212">
        <v>1801</v>
      </c>
      <c r="BF59" s="212">
        <v>2200</v>
      </c>
      <c r="BG59" s="681"/>
      <c r="BH59" s="690"/>
      <c r="BI59" s="674" t="s">
        <v>18</v>
      </c>
      <c r="BJ59" s="675"/>
      <c r="BK59" s="167">
        <v>260900</v>
      </c>
      <c r="BL59" s="168">
        <v>333600</v>
      </c>
      <c r="BM59" s="168">
        <v>425000</v>
      </c>
      <c r="BN59" s="169">
        <v>475400</v>
      </c>
      <c r="BO59" s="18" t="s">
        <v>50</v>
      </c>
      <c r="BP59" s="212">
        <v>1801</v>
      </c>
      <c r="BQ59" s="212">
        <v>2200</v>
      </c>
      <c r="BR59" s="681"/>
      <c r="BS59" s="690"/>
      <c r="BT59" s="674" t="s">
        <v>18</v>
      </c>
      <c r="BU59" s="675"/>
      <c r="BV59" s="167">
        <v>275000</v>
      </c>
      <c r="BW59" s="168">
        <v>354900</v>
      </c>
      <c r="BX59" s="168">
        <v>455800</v>
      </c>
      <c r="BY59" s="169">
        <v>510700</v>
      </c>
    </row>
    <row r="60" spans="6:77" ht="25.5" customHeight="1" thickBot="1" x14ac:dyDescent="0.45">
      <c r="F60" s="551"/>
      <c r="G60" s="562"/>
      <c r="H60" s="647" t="s">
        <v>144</v>
      </c>
      <c r="I60" s="648"/>
      <c r="J60" s="373" t="str">
        <f t="shared" si="5"/>
        <v>-</v>
      </c>
      <c r="K60" s="374">
        <f t="shared" si="6"/>
        <v>226200</v>
      </c>
      <c r="L60" s="374">
        <f t="shared" si="7"/>
        <v>270100</v>
      </c>
      <c r="M60" s="375">
        <f t="shared" si="8"/>
        <v>321800</v>
      </c>
      <c r="Q60" s="558"/>
      <c r="R60" s="562"/>
      <c r="S60" s="647" t="s">
        <v>144</v>
      </c>
      <c r="T60" s="648"/>
      <c r="U60" s="373" t="str">
        <f t="shared" si="9"/>
        <v>-</v>
      </c>
      <c r="V60" s="374">
        <f t="shared" si="10"/>
        <v>363200</v>
      </c>
      <c r="W60" s="374">
        <f t="shared" si="11"/>
        <v>454600</v>
      </c>
      <c r="X60" s="377" t="str">
        <f t="shared" si="12"/>
        <v>-</v>
      </c>
      <c r="AB60" s="558"/>
      <c r="AC60" s="562"/>
      <c r="AD60" s="647" t="s">
        <v>144</v>
      </c>
      <c r="AE60" s="648"/>
      <c r="AF60" s="373" t="str">
        <f t="shared" si="13"/>
        <v>-</v>
      </c>
      <c r="AG60" s="374">
        <f t="shared" si="14"/>
        <v>387200</v>
      </c>
      <c r="AH60" s="374">
        <f t="shared" si="15"/>
        <v>488000</v>
      </c>
      <c r="AI60" s="377" t="str">
        <f t="shared" si="16"/>
        <v>-</v>
      </c>
      <c r="AS60" s="18" t="s">
        <v>51</v>
      </c>
      <c r="AT60" s="212">
        <v>2201</v>
      </c>
      <c r="AU60" s="212">
        <v>2450</v>
      </c>
      <c r="AV60" s="698"/>
      <c r="AW60" s="693"/>
      <c r="AX60" s="670" t="s">
        <v>19</v>
      </c>
      <c r="AY60" s="671"/>
      <c r="AZ60" s="40" t="s">
        <v>131</v>
      </c>
      <c r="BA60" s="171">
        <v>226200</v>
      </c>
      <c r="BB60" s="173">
        <v>270100</v>
      </c>
      <c r="BC60" s="174">
        <v>321800</v>
      </c>
      <c r="BD60" s="18" t="s">
        <v>51</v>
      </c>
      <c r="BE60" s="212">
        <v>2201</v>
      </c>
      <c r="BF60" s="212">
        <v>2450</v>
      </c>
      <c r="BG60" s="681"/>
      <c r="BH60" s="690"/>
      <c r="BI60" s="670" t="s">
        <v>19</v>
      </c>
      <c r="BJ60" s="671"/>
      <c r="BK60" s="170" t="s">
        <v>78</v>
      </c>
      <c r="BL60" s="171">
        <v>363200</v>
      </c>
      <c r="BM60" s="171">
        <v>454600</v>
      </c>
      <c r="BN60" s="174" t="s">
        <v>78</v>
      </c>
      <c r="BO60" s="18" t="s">
        <v>51</v>
      </c>
      <c r="BP60" s="212">
        <v>2201</v>
      </c>
      <c r="BQ60" s="212">
        <v>2450</v>
      </c>
      <c r="BR60" s="681"/>
      <c r="BS60" s="690"/>
      <c r="BT60" s="670" t="s">
        <v>19</v>
      </c>
      <c r="BU60" s="671"/>
      <c r="BV60" s="170" t="s">
        <v>78</v>
      </c>
      <c r="BW60" s="171">
        <v>387200</v>
      </c>
      <c r="BX60" s="171">
        <v>488000</v>
      </c>
      <c r="BY60" s="174" t="s">
        <v>78</v>
      </c>
    </row>
    <row r="61" spans="6:77" ht="25.5" customHeight="1" x14ac:dyDescent="0.4">
      <c r="F61" s="551"/>
      <c r="G61" s="595" t="s">
        <v>22</v>
      </c>
      <c r="H61" s="639" t="s">
        <v>139</v>
      </c>
      <c r="I61" s="640"/>
      <c r="J61" s="358">
        <f t="shared" si="5"/>
        <v>72800</v>
      </c>
      <c r="K61" s="359">
        <f t="shared" si="6"/>
        <v>86600</v>
      </c>
      <c r="L61" s="359">
        <f t="shared" si="7"/>
        <v>97800</v>
      </c>
      <c r="M61" s="360">
        <f t="shared" si="8"/>
        <v>115100</v>
      </c>
      <c r="Q61" s="558"/>
      <c r="R61" s="596" t="s">
        <v>120</v>
      </c>
      <c r="S61" s="639" t="s">
        <v>139</v>
      </c>
      <c r="T61" s="640"/>
      <c r="U61" s="358">
        <f t="shared" si="9"/>
        <v>90100</v>
      </c>
      <c r="V61" s="359">
        <f t="shared" si="10"/>
        <v>107900</v>
      </c>
      <c r="W61" s="359">
        <f t="shared" si="11"/>
        <v>124000</v>
      </c>
      <c r="X61" s="360">
        <f t="shared" si="12"/>
        <v>148500</v>
      </c>
      <c r="AB61" s="558"/>
      <c r="AC61" s="596" t="s">
        <v>120</v>
      </c>
      <c r="AD61" s="639" t="s">
        <v>139</v>
      </c>
      <c r="AE61" s="640"/>
      <c r="AF61" s="358">
        <f t="shared" si="13"/>
        <v>94000</v>
      </c>
      <c r="AG61" s="359">
        <f t="shared" si="14"/>
        <v>115100</v>
      </c>
      <c r="AH61" s="359">
        <f t="shared" si="15"/>
        <v>133500</v>
      </c>
      <c r="AI61" s="360">
        <f t="shared" si="16"/>
        <v>161900</v>
      </c>
      <c r="AS61" s="18" t="s">
        <v>46</v>
      </c>
      <c r="AT61" s="212">
        <v>250</v>
      </c>
      <c r="AU61" s="212">
        <v>800</v>
      </c>
      <c r="AV61" s="698"/>
      <c r="AW61" s="693" t="s">
        <v>22</v>
      </c>
      <c r="AX61" s="672" t="s">
        <v>170</v>
      </c>
      <c r="AY61" s="673"/>
      <c r="AZ61" s="153">
        <v>72800</v>
      </c>
      <c r="BA61" s="154">
        <v>86600</v>
      </c>
      <c r="BB61" s="154">
        <v>97800</v>
      </c>
      <c r="BC61" s="155">
        <v>115100</v>
      </c>
      <c r="BD61" s="18" t="s">
        <v>46</v>
      </c>
      <c r="BE61" s="212">
        <v>250</v>
      </c>
      <c r="BF61" s="212">
        <v>800</v>
      </c>
      <c r="BG61" s="681"/>
      <c r="BH61" s="689" t="s">
        <v>23</v>
      </c>
      <c r="BI61" s="672" t="s">
        <v>170</v>
      </c>
      <c r="BJ61" s="673"/>
      <c r="BK61" s="153">
        <v>90100</v>
      </c>
      <c r="BL61" s="154">
        <v>107900</v>
      </c>
      <c r="BM61" s="154">
        <v>124000</v>
      </c>
      <c r="BN61" s="155">
        <v>148500</v>
      </c>
      <c r="BO61" s="18" t="s">
        <v>46</v>
      </c>
      <c r="BP61" s="212">
        <v>250</v>
      </c>
      <c r="BQ61" s="212">
        <v>800</v>
      </c>
      <c r="BR61" s="681"/>
      <c r="BS61" s="691" t="s">
        <v>23</v>
      </c>
      <c r="BT61" s="672" t="s">
        <v>170</v>
      </c>
      <c r="BU61" s="673"/>
      <c r="BV61" s="156">
        <v>94000</v>
      </c>
      <c r="BW61" s="157">
        <v>115100</v>
      </c>
      <c r="BX61" s="157">
        <v>133500</v>
      </c>
      <c r="BY61" s="158">
        <v>161900</v>
      </c>
    </row>
    <row r="62" spans="6:77" ht="25.5" customHeight="1" x14ac:dyDescent="0.4">
      <c r="F62" s="551"/>
      <c r="G62" s="595"/>
      <c r="H62" s="641" t="s">
        <v>140</v>
      </c>
      <c r="I62" s="642"/>
      <c r="J62" s="361">
        <f t="shared" si="5"/>
        <v>89300</v>
      </c>
      <c r="K62" s="362">
        <f t="shared" si="6"/>
        <v>113500</v>
      </c>
      <c r="L62" s="362">
        <f t="shared" si="7"/>
        <v>137000</v>
      </c>
      <c r="M62" s="363">
        <f t="shared" si="8"/>
        <v>158200</v>
      </c>
      <c r="Q62" s="558"/>
      <c r="R62" s="561"/>
      <c r="S62" s="641" t="s">
        <v>140</v>
      </c>
      <c r="T62" s="642"/>
      <c r="U62" s="361">
        <f t="shared" si="9"/>
        <v>109200</v>
      </c>
      <c r="V62" s="362">
        <f t="shared" si="10"/>
        <v>143700</v>
      </c>
      <c r="W62" s="362">
        <f t="shared" si="11"/>
        <v>177700</v>
      </c>
      <c r="X62" s="363">
        <f t="shared" si="12"/>
        <v>208100</v>
      </c>
      <c r="AB62" s="558"/>
      <c r="AC62" s="561"/>
      <c r="AD62" s="641" t="s">
        <v>140</v>
      </c>
      <c r="AE62" s="642"/>
      <c r="AF62" s="361">
        <f t="shared" si="13"/>
        <v>119100</v>
      </c>
      <c r="AG62" s="362">
        <f t="shared" si="14"/>
        <v>159200</v>
      </c>
      <c r="AH62" s="362">
        <f t="shared" si="15"/>
        <v>198700</v>
      </c>
      <c r="AI62" s="363">
        <f t="shared" si="16"/>
        <v>234000</v>
      </c>
      <c r="AS62" s="18" t="s">
        <v>47</v>
      </c>
      <c r="AT62" s="212">
        <v>801</v>
      </c>
      <c r="AU62" s="212">
        <v>1200</v>
      </c>
      <c r="AV62" s="698"/>
      <c r="AW62" s="693"/>
      <c r="AX62" s="674" t="s">
        <v>15</v>
      </c>
      <c r="AY62" s="675"/>
      <c r="AZ62" s="159">
        <v>89300</v>
      </c>
      <c r="BA62" s="160">
        <v>113500</v>
      </c>
      <c r="BB62" s="160">
        <v>137000</v>
      </c>
      <c r="BC62" s="161">
        <v>158200</v>
      </c>
      <c r="BD62" s="18" t="s">
        <v>47</v>
      </c>
      <c r="BE62" s="212">
        <v>801</v>
      </c>
      <c r="BF62" s="212">
        <v>1200</v>
      </c>
      <c r="BG62" s="681"/>
      <c r="BH62" s="690"/>
      <c r="BI62" s="674" t="s">
        <v>15</v>
      </c>
      <c r="BJ62" s="675"/>
      <c r="BK62" s="159">
        <v>109200</v>
      </c>
      <c r="BL62" s="160">
        <v>143700</v>
      </c>
      <c r="BM62" s="160">
        <v>177700</v>
      </c>
      <c r="BN62" s="169">
        <v>208100</v>
      </c>
      <c r="BO62" s="18" t="s">
        <v>47</v>
      </c>
      <c r="BP62" s="212">
        <v>801</v>
      </c>
      <c r="BQ62" s="212">
        <v>1200</v>
      </c>
      <c r="BR62" s="681"/>
      <c r="BS62" s="692"/>
      <c r="BT62" s="674" t="s">
        <v>15</v>
      </c>
      <c r="BU62" s="675"/>
      <c r="BV62" s="159">
        <v>119100</v>
      </c>
      <c r="BW62" s="160">
        <v>159200</v>
      </c>
      <c r="BX62" s="160">
        <v>198700</v>
      </c>
      <c r="BY62" s="169">
        <v>234000</v>
      </c>
    </row>
    <row r="63" spans="6:77" ht="25.5" customHeight="1" x14ac:dyDescent="0.4">
      <c r="F63" s="551"/>
      <c r="G63" s="595"/>
      <c r="H63" s="643" t="s">
        <v>141</v>
      </c>
      <c r="I63" s="644"/>
      <c r="J63" s="364">
        <f t="shared" si="5"/>
        <v>102300</v>
      </c>
      <c r="K63" s="365">
        <f t="shared" si="6"/>
        <v>129700</v>
      </c>
      <c r="L63" s="366">
        <f t="shared" si="7"/>
        <v>158700</v>
      </c>
      <c r="M63" s="367">
        <f t="shared" si="8"/>
        <v>189300</v>
      </c>
      <c r="Q63" s="558"/>
      <c r="R63" s="561"/>
      <c r="S63" s="643" t="s">
        <v>141</v>
      </c>
      <c r="T63" s="644"/>
      <c r="U63" s="364">
        <f t="shared" si="9"/>
        <v>127200</v>
      </c>
      <c r="V63" s="365">
        <f t="shared" si="10"/>
        <v>166800</v>
      </c>
      <c r="W63" s="366">
        <f t="shared" si="11"/>
        <v>209000</v>
      </c>
      <c r="X63" s="367">
        <f t="shared" si="12"/>
        <v>254400</v>
      </c>
      <c r="AB63" s="558"/>
      <c r="AC63" s="561"/>
      <c r="AD63" s="643" t="s">
        <v>141</v>
      </c>
      <c r="AE63" s="644"/>
      <c r="AF63" s="364">
        <f t="shared" si="13"/>
        <v>139700</v>
      </c>
      <c r="AG63" s="365">
        <f t="shared" si="14"/>
        <v>185800</v>
      </c>
      <c r="AH63" s="366">
        <f t="shared" si="15"/>
        <v>235100</v>
      </c>
      <c r="AI63" s="367">
        <f t="shared" si="16"/>
        <v>288500</v>
      </c>
      <c r="AS63" s="18" t="s">
        <v>48</v>
      </c>
      <c r="AT63" s="212">
        <v>1201</v>
      </c>
      <c r="AU63" s="212">
        <v>1400</v>
      </c>
      <c r="AV63" s="698"/>
      <c r="AW63" s="693"/>
      <c r="AX63" s="676" t="s">
        <v>16</v>
      </c>
      <c r="AY63" s="677"/>
      <c r="AZ63" s="162">
        <v>102300</v>
      </c>
      <c r="BA63" s="163">
        <v>129700</v>
      </c>
      <c r="BB63" s="163">
        <v>158700</v>
      </c>
      <c r="BC63" s="164">
        <v>189300</v>
      </c>
      <c r="BD63" s="18" t="s">
        <v>48</v>
      </c>
      <c r="BE63" s="212">
        <v>1201</v>
      </c>
      <c r="BF63" s="212">
        <v>1400</v>
      </c>
      <c r="BG63" s="681"/>
      <c r="BH63" s="690"/>
      <c r="BI63" s="676" t="s">
        <v>16</v>
      </c>
      <c r="BJ63" s="677"/>
      <c r="BK63" s="162">
        <v>127200</v>
      </c>
      <c r="BL63" s="163">
        <v>166800</v>
      </c>
      <c r="BM63" s="163">
        <v>209000</v>
      </c>
      <c r="BN63" s="164">
        <v>254400</v>
      </c>
      <c r="BO63" s="18" t="s">
        <v>48</v>
      </c>
      <c r="BP63" s="212">
        <v>1201</v>
      </c>
      <c r="BQ63" s="212">
        <v>1400</v>
      </c>
      <c r="BR63" s="681"/>
      <c r="BS63" s="692"/>
      <c r="BT63" s="676" t="s">
        <v>16</v>
      </c>
      <c r="BU63" s="677"/>
      <c r="BV63" s="162">
        <v>139700</v>
      </c>
      <c r="BW63" s="163">
        <v>185800</v>
      </c>
      <c r="BX63" s="163">
        <v>235100</v>
      </c>
      <c r="BY63" s="164">
        <v>288500</v>
      </c>
    </row>
    <row r="64" spans="6:77" ht="25.5" customHeight="1" x14ac:dyDescent="0.4">
      <c r="F64" s="551"/>
      <c r="G64" s="561"/>
      <c r="H64" s="645" t="s">
        <v>142</v>
      </c>
      <c r="I64" s="646"/>
      <c r="J64" s="370">
        <f t="shared" si="5"/>
        <v>190300</v>
      </c>
      <c r="K64" s="371">
        <f t="shared" si="6"/>
        <v>231800</v>
      </c>
      <c r="L64" s="371">
        <f t="shared" si="7"/>
        <v>281500</v>
      </c>
      <c r="M64" s="372">
        <f t="shared" si="8"/>
        <v>329700</v>
      </c>
      <c r="Q64" s="558"/>
      <c r="R64" s="561"/>
      <c r="S64" s="645" t="s">
        <v>142</v>
      </c>
      <c r="T64" s="646"/>
      <c r="U64" s="370">
        <f t="shared" si="9"/>
        <v>238100</v>
      </c>
      <c r="V64" s="371">
        <f t="shared" si="10"/>
        <v>296000</v>
      </c>
      <c r="W64" s="371">
        <f t="shared" si="11"/>
        <v>363300</v>
      </c>
      <c r="X64" s="372">
        <f t="shared" si="12"/>
        <v>427500</v>
      </c>
      <c r="AB64" s="558"/>
      <c r="AC64" s="561"/>
      <c r="AD64" s="645" t="s">
        <v>142</v>
      </c>
      <c r="AE64" s="646"/>
      <c r="AF64" s="370">
        <f t="shared" si="13"/>
        <v>254900</v>
      </c>
      <c r="AG64" s="371">
        <f t="shared" si="14"/>
        <v>321400</v>
      </c>
      <c r="AH64" s="371">
        <f t="shared" si="15"/>
        <v>398100</v>
      </c>
      <c r="AI64" s="372">
        <f t="shared" si="16"/>
        <v>470500</v>
      </c>
      <c r="AS64" s="18" t="s">
        <v>49</v>
      </c>
      <c r="AT64" s="212">
        <v>1401</v>
      </c>
      <c r="AU64" s="212">
        <v>1800</v>
      </c>
      <c r="AV64" s="698"/>
      <c r="AW64" s="693"/>
      <c r="AX64" s="678" t="s">
        <v>17</v>
      </c>
      <c r="AY64" s="679"/>
      <c r="AZ64" s="165">
        <v>190300</v>
      </c>
      <c r="BA64" s="154">
        <v>231800</v>
      </c>
      <c r="BB64" s="154">
        <v>281500</v>
      </c>
      <c r="BC64" s="155">
        <v>329700</v>
      </c>
      <c r="BD64" s="18" t="s">
        <v>49</v>
      </c>
      <c r="BE64" s="212">
        <v>1401</v>
      </c>
      <c r="BF64" s="212">
        <v>1800</v>
      </c>
      <c r="BG64" s="681"/>
      <c r="BH64" s="690"/>
      <c r="BI64" s="678" t="s">
        <v>17</v>
      </c>
      <c r="BJ64" s="679"/>
      <c r="BK64" s="165">
        <v>238100</v>
      </c>
      <c r="BL64" s="154">
        <v>296000</v>
      </c>
      <c r="BM64" s="154">
        <v>363300</v>
      </c>
      <c r="BN64" s="166">
        <v>427500</v>
      </c>
      <c r="BO64" s="18" t="s">
        <v>49</v>
      </c>
      <c r="BP64" s="212">
        <v>1401</v>
      </c>
      <c r="BQ64" s="212">
        <v>1800</v>
      </c>
      <c r="BR64" s="681"/>
      <c r="BS64" s="692"/>
      <c r="BT64" s="678" t="s">
        <v>17</v>
      </c>
      <c r="BU64" s="679"/>
      <c r="BV64" s="165">
        <v>254900</v>
      </c>
      <c r="BW64" s="154">
        <v>321400</v>
      </c>
      <c r="BX64" s="154">
        <v>398100</v>
      </c>
      <c r="BY64" s="166">
        <v>470500</v>
      </c>
    </row>
    <row r="65" spans="6:77" ht="25.5" customHeight="1" x14ac:dyDescent="0.4">
      <c r="F65" s="551"/>
      <c r="G65" s="561"/>
      <c r="H65" s="641" t="s">
        <v>143</v>
      </c>
      <c r="I65" s="642"/>
      <c r="J65" s="368">
        <f t="shared" si="5"/>
        <v>203800</v>
      </c>
      <c r="K65" s="369">
        <f t="shared" si="6"/>
        <v>255500</v>
      </c>
      <c r="L65" s="369">
        <f t="shared" si="7"/>
        <v>319300</v>
      </c>
      <c r="M65" s="363">
        <f t="shared" si="8"/>
        <v>356500</v>
      </c>
      <c r="Q65" s="558"/>
      <c r="R65" s="561"/>
      <c r="S65" s="641" t="s">
        <v>143</v>
      </c>
      <c r="T65" s="642"/>
      <c r="U65" s="368">
        <f t="shared" si="9"/>
        <v>256200</v>
      </c>
      <c r="V65" s="369">
        <f t="shared" si="10"/>
        <v>326500</v>
      </c>
      <c r="W65" s="369">
        <f t="shared" si="11"/>
        <v>414600</v>
      </c>
      <c r="X65" s="363">
        <f t="shared" si="12"/>
        <v>463600</v>
      </c>
      <c r="AB65" s="558"/>
      <c r="AC65" s="561"/>
      <c r="AD65" s="641" t="s">
        <v>143</v>
      </c>
      <c r="AE65" s="642"/>
      <c r="AF65" s="368">
        <f t="shared" si="13"/>
        <v>275300</v>
      </c>
      <c r="AG65" s="369">
        <f t="shared" si="14"/>
        <v>355400</v>
      </c>
      <c r="AH65" s="369">
        <f t="shared" si="15"/>
        <v>456500</v>
      </c>
      <c r="AI65" s="363">
        <f t="shared" si="16"/>
        <v>511400</v>
      </c>
      <c r="AS65" s="18" t="s">
        <v>50</v>
      </c>
      <c r="AT65" s="212">
        <v>1801</v>
      </c>
      <c r="AU65" s="212">
        <v>2200</v>
      </c>
      <c r="AV65" s="698"/>
      <c r="AW65" s="693"/>
      <c r="AX65" s="674" t="s">
        <v>18</v>
      </c>
      <c r="AY65" s="675"/>
      <c r="AZ65" s="167">
        <v>203800</v>
      </c>
      <c r="BA65" s="168">
        <v>255500</v>
      </c>
      <c r="BB65" s="160">
        <v>319300</v>
      </c>
      <c r="BC65" s="161">
        <v>356500</v>
      </c>
      <c r="BD65" s="18" t="s">
        <v>50</v>
      </c>
      <c r="BE65" s="212">
        <v>1801</v>
      </c>
      <c r="BF65" s="212">
        <v>2200</v>
      </c>
      <c r="BG65" s="681"/>
      <c r="BH65" s="690"/>
      <c r="BI65" s="674" t="s">
        <v>18</v>
      </c>
      <c r="BJ65" s="675"/>
      <c r="BK65" s="167">
        <v>256200</v>
      </c>
      <c r="BL65" s="168">
        <v>326500</v>
      </c>
      <c r="BM65" s="168">
        <v>414600</v>
      </c>
      <c r="BN65" s="169">
        <v>463600</v>
      </c>
      <c r="BO65" s="18" t="s">
        <v>50</v>
      </c>
      <c r="BP65" s="212">
        <v>1801</v>
      </c>
      <c r="BQ65" s="212">
        <v>2200</v>
      </c>
      <c r="BR65" s="681"/>
      <c r="BS65" s="692"/>
      <c r="BT65" s="674" t="s">
        <v>18</v>
      </c>
      <c r="BU65" s="675"/>
      <c r="BV65" s="167">
        <v>275300</v>
      </c>
      <c r="BW65" s="168">
        <v>355400</v>
      </c>
      <c r="BX65" s="168">
        <v>456500</v>
      </c>
      <c r="BY65" s="169">
        <v>511400</v>
      </c>
    </row>
    <row r="66" spans="6:77" ht="25.5" customHeight="1" thickBot="1" x14ac:dyDescent="0.45">
      <c r="F66" s="520"/>
      <c r="G66" s="562"/>
      <c r="H66" s="647" t="s">
        <v>144</v>
      </c>
      <c r="I66" s="648"/>
      <c r="J66" s="373" t="str">
        <f t="shared" si="5"/>
        <v>-</v>
      </c>
      <c r="K66" s="374">
        <f t="shared" si="6"/>
        <v>277400</v>
      </c>
      <c r="L66" s="374">
        <f t="shared" si="7"/>
        <v>341400</v>
      </c>
      <c r="M66" s="375">
        <f t="shared" si="8"/>
        <v>413200</v>
      </c>
      <c r="Q66" s="558"/>
      <c r="R66" s="562"/>
      <c r="S66" s="647" t="s">
        <v>144</v>
      </c>
      <c r="T66" s="648"/>
      <c r="U66" s="373" t="str">
        <f t="shared" si="9"/>
        <v>-</v>
      </c>
      <c r="V66" s="374">
        <f t="shared" si="10"/>
        <v>355200</v>
      </c>
      <c r="W66" s="374">
        <f t="shared" si="11"/>
        <v>443400</v>
      </c>
      <c r="X66" s="377" t="str">
        <f t="shared" si="12"/>
        <v>-</v>
      </c>
      <c r="AB66" s="558"/>
      <c r="AC66" s="562"/>
      <c r="AD66" s="647" t="s">
        <v>144</v>
      </c>
      <c r="AE66" s="648"/>
      <c r="AF66" s="373" t="str">
        <f t="shared" si="13"/>
        <v>-</v>
      </c>
      <c r="AG66" s="374">
        <f t="shared" si="14"/>
        <v>387700</v>
      </c>
      <c r="AH66" s="374">
        <f t="shared" si="15"/>
        <v>488700</v>
      </c>
      <c r="AI66" s="377" t="str">
        <f t="shared" si="16"/>
        <v>-</v>
      </c>
      <c r="AS66" s="18" t="s">
        <v>51</v>
      </c>
      <c r="AT66" s="212">
        <v>2201</v>
      </c>
      <c r="AU66" s="212">
        <v>2450</v>
      </c>
      <c r="AV66" s="698"/>
      <c r="AW66" s="693"/>
      <c r="AX66" s="670" t="s">
        <v>19</v>
      </c>
      <c r="AY66" s="671"/>
      <c r="AZ66" s="40" t="s">
        <v>131</v>
      </c>
      <c r="BA66" s="171">
        <v>277400</v>
      </c>
      <c r="BB66" s="173">
        <v>341400</v>
      </c>
      <c r="BC66" s="172">
        <v>413200</v>
      </c>
      <c r="BD66" s="18" t="s">
        <v>51</v>
      </c>
      <c r="BE66" s="212">
        <v>2201</v>
      </c>
      <c r="BF66" s="212">
        <v>2450</v>
      </c>
      <c r="BG66" s="681"/>
      <c r="BH66" s="690"/>
      <c r="BI66" s="670" t="s">
        <v>19</v>
      </c>
      <c r="BJ66" s="671"/>
      <c r="BK66" s="170" t="s">
        <v>78</v>
      </c>
      <c r="BL66" s="171">
        <v>355200</v>
      </c>
      <c r="BM66" s="171">
        <v>443400</v>
      </c>
      <c r="BN66" s="174" t="s">
        <v>78</v>
      </c>
      <c r="BO66" s="18" t="s">
        <v>51</v>
      </c>
      <c r="BP66" s="212">
        <v>2201</v>
      </c>
      <c r="BQ66" s="212">
        <v>2450</v>
      </c>
      <c r="BR66" s="681"/>
      <c r="BS66" s="692"/>
      <c r="BT66" s="670" t="s">
        <v>19</v>
      </c>
      <c r="BU66" s="671"/>
      <c r="BV66" s="170" t="s">
        <v>78</v>
      </c>
      <c r="BW66" s="171">
        <v>387700</v>
      </c>
      <c r="BX66" s="171">
        <v>488700</v>
      </c>
      <c r="BY66" s="174" t="s">
        <v>78</v>
      </c>
    </row>
    <row r="67" spans="6:77" ht="25.5" customHeight="1" x14ac:dyDescent="0.4">
      <c r="F67" s="598" t="s">
        <v>24</v>
      </c>
      <c r="G67" s="601" t="s">
        <v>25</v>
      </c>
      <c r="H67" s="639" t="s">
        <v>139</v>
      </c>
      <c r="I67" s="640"/>
      <c r="J67" s="358">
        <f t="shared" si="5"/>
        <v>90000</v>
      </c>
      <c r="K67" s="359">
        <f t="shared" si="6"/>
        <v>108900</v>
      </c>
      <c r="L67" s="359">
        <f t="shared" si="7"/>
        <v>126200</v>
      </c>
      <c r="M67" s="360">
        <f t="shared" si="8"/>
        <v>153000</v>
      </c>
      <c r="Q67" s="558"/>
      <c r="R67" s="596" t="s">
        <v>237</v>
      </c>
      <c r="S67" s="639" t="s">
        <v>139</v>
      </c>
      <c r="T67" s="640"/>
      <c r="U67" s="358">
        <f t="shared" si="9"/>
        <v>105000</v>
      </c>
      <c r="V67" s="359">
        <f t="shared" si="10"/>
        <v>128300</v>
      </c>
      <c r="W67" s="359">
        <f t="shared" si="11"/>
        <v>153200</v>
      </c>
      <c r="X67" s="360">
        <f t="shared" si="12"/>
        <v>192200</v>
      </c>
      <c r="AB67" s="558"/>
      <c r="AC67" s="596" t="s">
        <v>240</v>
      </c>
      <c r="AD67" s="639" t="s">
        <v>139</v>
      </c>
      <c r="AE67" s="640"/>
      <c r="AF67" s="358">
        <f t="shared" si="13"/>
        <v>123200</v>
      </c>
      <c r="AG67" s="359">
        <f t="shared" si="14"/>
        <v>150900</v>
      </c>
      <c r="AH67" s="359">
        <f t="shared" si="15"/>
        <v>182100</v>
      </c>
      <c r="AI67" s="360">
        <f t="shared" si="16"/>
        <v>231900</v>
      </c>
      <c r="AS67" s="18" t="s">
        <v>46</v>
      </c>
      <c r="AT67" s="212">
        <v>250</v>
      </c>
      <c r="AU67" s="212">
        <v>800</v>
      </c>
      <c r="AV67" s="680" t="s">
        <v>172</v>
      </c>
      <c r="AW67" s="683" t="s">
        <v>25</v>
      </c>
      <c r="AX67" s="672" t="s">
        <v>170</v>
      </c>
      <c r="AY67" s="673"/>
      <c r="AZ67" s="156">
        <v>90000</v>
      </c>
      <c r="BA67" s="157">
        <v>108900</v>
      </c>
      <c r="BB67" s="157">
        <v>126200</v>
      </c>
      <c r="BC67" s="158">
        <v>153000</v>
      </c>
      <c r="BD67" s="18" t="s">
        <v>46</v>
      </c>
      <c r="BE67" s="212">
        <v>250</v>
      </c>
      <c r="BF67" s="212">
        <v>800</v>
      </c>
      <c r="BG67" s="681"/>
      <c r="BH67" s="686" t="s">
        <v>26</v>
      </c>
      <c r="BI67" s="672" t="s">
        <v>170</v>
      </c>
      <c r="BJ67" s="673"/>
      <c r="BK67" s="156">
        <v>105000</v>
      </c>
      <c r="BL67" s="157">
        <v>128300</v>
      </c>
      <c r="BM67" s="157">
        <v>153200</v>
      </c>
      <c r="BN67" s="158">
        <v>192200</v>
      </c>
      <c r="BO67" s="18" t="s">
        <v>46</v>
      </c>
      <c r="BP67" s="212">
        <v>250</v>
      </c>
      <c r="BQ67" s="212">
        <v>800</v>
      </c>
      <c r="BR67" s="681"/>
      <c r="BS67" s="683" t="s">
        <v>30</v>
      </c>
      <c r="BT67" s="672" t="s">
        <v>170</v>
      </c>
      <c r="BU67" s="673"/>
      <c r="BV67" s="156">
        <v>123200</v>
      </c>
      <c r="BW67" s="157">
        <v>150900</v>
      </c>
      <c r="BX67" s="157">
        <v>182100</v>
      </c>
      <c r="BY67" s="158">
        <v>231900</v>
      </c>
    </row>
    <row r="68" spans="6:77" ht="25.5" customHeight="1" x14ac:dyDescent="0.4">
      <c r="F68" s="599"/>
      <c r="G68" s="561"/>
      <c r="H68" s="641" t="s">
        <v>140</v>
      </c>
      <c r="I68" s="642"/>
      <c r="J68" s="361">
        <f t="shared" si="5"/>
        <v>113200</v>
      </c>
      <c r="K68" s="362">
        <f t="shared" si="6"/>
        <v>150900</v>
      </c>
      <c r="L68" s="362">
        <f t="shared" si="7"/>
        <v>187800</v>
      </c>
      <c r="M68" s="363">
        <f t="shared" si="8"/>
        <v>221000</v>
      </c>
      <c r="Q68" s="558"/>
      <c r="R68" s="561"/>
      <c r="S68" s="641" t="s">
        <v>140</v>
      </c>
      <c r="T68" s="642"/>
      <c r="U68" s="361">
        <f t="shared" si="9"/>
        <v>146100</v>
      </c>
      <c r="V68" s="362">
        <f t="shared" si="10"/>
        <v>201400</v>
      </c>
      <c r="W68" s="362">
        <f t="shared" si="11"/>
        <v>256000</v>
      </c>
      <c r="X68" s="363">
        <f t="shared" si="12"/>
        <v>304800</v>
      </c>
      <c r="AB68" s="558"/>
      <c r="AC68" s="561"/>
      <c r="AD68" s="641" t="s">
        <v>140</v>
      </c>
      <c r="AE68" s="642"/>
      <c r="AF68" s="361">
        <f t="shared" si="13"/>
        <v>173400</v>
      </c>
      <c r="AG68" s="362">
        <f t="shared" si="14"/>
        <v>244100</v>
      </c>
      <c r="AH68" s="362">
        <f t="shared" si="15"/>
        <v>313900</v>
      </c>
      <c r="AI68" s="363">
        <f t="shared" si="16"/>
        <v>376400</v>
      </c>
      <c r="AS68" s="18" t="s">
        <v>47</v>
      </c>
      <c r="AT68" s="212">
        <v>801</v>
      </c>
      <c r="AU68" s="212">
        <v>1200</v>
      </c>
      <c r="AV68" s="681"/>
      <c r="AW68" s="684"/>
      <c r="AX68" s="674" t="s">
        <v>15</v>
      </c>
      <c r="AY68" s="675"/>
      <c r="AZ68" s="159">
        <v>113200</v>
      </c>
      <c r="BA68" s="160">
        <v>150900</v>
      </c>
      <c r="BB68" s="160">
        <v>187800</v>
      </c>
      <c r="BC68" s="161">
        <v>221000</v>
      </c>
      <c r="BD68" s="18" t="s">
        <v>47</v>
      </c>
      <c r="BE68" s="212">
        <v>801</v>
      </c>
      <c r="BF68" s="212">
        <v>1200</v>
      </c>
      <c r="BG68" s="681"/>
      <c r="BH68" s="684"/>
      <c r="BI68" s="674" t="s">
        <v>15</v>
      </c>
      <c r="BJ68" s="675"/>
      <c r="BK68" s="159">
        <v>146100</v>
      </c>
      <c r="BL68" s="160">
        <v>201400</v>
      </c>
      <c r="BM68" s="160">
        <v>256000</v>
      </c>
      <c r="BN68" s="169">
        <v>304800</v>
      </c>
      <c r="BO68" s="18" t="s">
        <v>47</v>
      </c>
      <c r="BP68" s="212">
        <v>801</v>
      </c>
      <c r="BQ68" s="212">
        <v>1200</v>
      </c>
      <c r="BR68" s="681"/>
      <c r="BS68" s="684"/>
      <c r="BT68" s="674" t="s">
        <v>15</v>
      </c>
      <c r="BU68" s="675"/>
      <c r="BV68" s="159">
        <v>173400</v>
      </c>
      <c r="BW68" s="160">
        <v>244100</v>
      </c>
      <c r="BX68" s="160">
        <v>313900</v>
      </c>
      <c r="BY68" s="169">
        <v>376400</v>
      </c>
    </row>
    <row r="69" spans="6:77" ht="25.5" customHeight="1" x14ac:dyDescent="0.4">
      <c r="F69" s="599"/>
      <c r="G69" s="561"/>
      <c r="H69" s="643" t="s">
        <v>141</v>
      </c>
      <c r="I69" s="644"/>
      <c r="J69" s="364">
        <f t="shared" si="5"/>
        <v>132600</v>
      </c>
      <c r="K69" s="365">
        <f t="shared" si="6"/>
        <v>175800</v>
      </c>
      <c r="L69" s="366">
        <f t="shared" si="7"/>
        <v>222100</v>
      </c>
      <c r="M69" s="367">
        <f t="shared" si="8"/>
        <v>271900</v>
      </c>
      <c r="Q69" s="558"/>
      <c r="R69" s="561"/>
      <c r="S69" s="643" t="s">
        <v>141</v>
      </c>
      <c r="T69" s="644"/>
      <c r="U69" s="364">
        <f t="shared" si="9"/>
        <v>173900</v>
      </c>
      <c r="V69" s="365">
        <f t="shared" si="10"/>
        <v>237700</v>
      </c>
      <c r="W69" s="366">
        <f t="shared" si="11"/>
        <v>306600</v>
      </c>
      <c r="X69" s="367">
        <f t="shared" si="12"/>
        <v>381700</v>
      </c>
      <c r="AB69" s="558"/>
      <c r="AC69" s="561"/>
      <c r="AD69" s="643" t="s">
        <v>141</v>
      </c>
      <c r="AE69" s="644"/>
      <c r="AF69" s="364">
        <f t="shared" si="13"/>
        <v>208500</v>
      </c>
      <c r="AG69" s="365">
        <f t="shared" si="14"/>
        <v>290300</v>
      </c>
      <c r="AH69" s="366">
        <f t="shared" si="15"/>
        <v>378900</v>
      </c>
      <c r="AI69" s="367">
        <f t="shared" si="16"/>
        <v>475900</v>
      </c>
      <c r="AS69" s="18" t="s">
        <v>48</v>
      </c>
      <c r="AT69" s="212">
        <v>1201</v>
      </c>
      <c r="AU69" s="212">
        <v>1400</v>
      </c>
      <c r="AV69" s="681"/>
      <c r="AW69" s="684"/>
      <c r="AX69" s="676" t="s">
        <v>16</v>
      </c>
      <c r="AY69" s="677"/>
      <c r="AZ69" s="162">
        <v>132600</v>
      </c>
      <c r="BA69" s="163">
        <v>175800</v>
      </c>
      <c r="BB69" s="163">
        <v>222100</v>
      </c>
      <c r="BC69" s="164">
        <v>271900</v>
      </c>
      <c r="BD69" s="18" t="s">
        <v>48</v>
      </c>
      <c r="BE69" s="212">
        <v>1201</v>
      </c>
      <c r="BF69" s="212">
        <v>1400</v>
      </c>
      <c r="BG69" s="681"/>
      <c r="BH69" s="684"/>
      <c r="BI69" s="695" t="s">
        <v>16</v>
      </c>
      <c r="BJ69" s="696"/>
      <c r="BK69" s="175">
        <v>173900</v>
      </c>
      <c r="BL69" s="176">
        <v>237700</v>
      </c>
      <c r="BM69" s="176">
        <v>306600</v>
      </c>
      <c r="BN69" s="177">
        <v>381700</v>
      </c>
      <c r="BO69" s="18" t="s">
        <v>48</v>
      </c>
      <c r="BP69" s="212">
        <v>1201</v>
      </c>
      <c r="BQ69" s="212">
        <v>1400</v>
      </c>
      <c r="BR69" s="681"/>
      <c r="BS69" s="684"/>
      <c r="BT69" s="676" t="s">
        <v>16</v>
      </c>
      <c r="BU69" s="677"/>
      <c r="BV69" s="162">
        <v>208500</v>
      </c>
      <c r="BW69" s="163">
        <v>290300</v>
      </c>
      <c r="BX69" s="163">
        <v>378900</v>
      </c>
      <c r="BY69" s="164">
        <v>475900</v>
      </c>
    </row>
    <row r="70" spans="6:77" ht="25.5" customHeight="1" x14ac:dyDescent="0.4">
      <c r="F70" s="599"/>
      <c r="G70" s="561"/>
      <c r="H70" s="645" t="s">
        <v>142</v>
      </c>
      <c r="I70" s="646"/>
      <c r="J70" s="370">
        <f t="shared" si="5"/>
        <v>231000</v>
      </c>
      <c r="K70" s="371">
        <f t="shared" si="6"/>
        <v>293400</v>
      </c>
      <c r="L70" s="371">
        <f t="shared" si="7"/>
        <v>365800</v>
      </c>
      <c r="M70" s="372">
        <f t="shared" si="8"/>
        <v>433900</v>
      </c>
      <c r="Q70" s="558"/>
      <c r="R70" s="561"/>
      <c r="S70" s="645" t="s">
        <v>142</v>
      </c>
      <c r="T70" s="646"/>
      <c r="U70" s="370">
        <f t="shared" si="9"/>
        <v>300700</v>
      </c>
      <c r="V70" s="371">
        <f t="shared" si="10"/>
        <v>390900</v>
      </c>
      <c r="W70" s="371">
        <f t="shared" si="11"/>
        <v>493200</v>
      </c>
      <c r="X70" s="372">
        <f t="shared" si="12"/>
        <v>588100</v>
      </c>
      <c r="AB70" s="558"/>
      <c r="AC70" s="561"/>
      <c r="AD70" s="645" t="s">
        <v>142</v>
      </c>
      <c r="AE70" s="646"/>
      <c r="AF70" s="370">
        <f t="shared" si="13"/>
        <v>347000</v>
      </c>
      <c r="AG70" s="371">
        <f t="shared" si="14"/>
        <v>461200</v>
      </c>
      <c r="AH70" s="371">
        <f t="shared" si="15"/>
        <v>589400</v>
      </c>
      <c r="AI70" s="372">
        <f t="shared" si="16"/>
        <v>707000</v>
      </c>
      <c r="AS70" s="18" t="s">
        <v>49</v>
      </c>
      <c r="AT70" s="212">
        <v>1401</v>
      </c>
      <c r="AU70" s="212">
        <v>1800</v>
      </c>
      <c r="AV70" s="681"/>
      <c r="AW70" s="684"/>
      <c r="AX70" s="678" t="s">
        <v>17</v>
      </c>
      <c r="AY70" s="679"/>
      <c r="AZ70" s="165">
        <v>231000</v>
      </c>
      <c r="BA70" s="154">
        <v>293400</v>
      </c>
      <c r="BB70" s="154">
        <v>365800</v>
      </c>
      <c r="BC70" s="155">
        <v>433900</v>
      </c>
      <c r="BD70" s="18" t="s">
        <v>49</v>
      </c>
      <c r="BE70" s="212">
        <v>1401</v>
      </c>
      <c r="BF70" s="212">
        <v>1800</v>
      </c>
      <c r="BG70" s="681"/>
      <c r="BH70" s="684"/>
      <c r="BI70" s="678" t="s">
        <v>17</v>
      </c>
      <c r="BJ70" s="679"/>
      <c r="BK70" s="165">
        <v>300700</v>
      </c>
      <c r="BL70" s="154">
        <v>390900</v>
      </c>
      <c r="BM70" s="154">
        <v>493200</v>
      </c>
      <c r="BN70" s="166">
        <v>588100</v>
      </c>
      <c r="BO70" s="18" t="s">
        <v>49</v>
      </c>
      <c r="BP70" s="212">
        <v>1401</v>
      </c>
      <c r="BQ70" s="212">
        <v>1800</v>
      </c>
      <c r="BR70" s="681"/>
      <c r="BS70" s="684"/>
      <c r="BT70" s="678" t="s">
        <v>17</v>
      </c>
      <c r="BU70" s="679"/>
      <c r="BV70" s="165">
        <v>347000</v>
      </c>
      <c r="BW70" s="154">
        <v>461200</v>
      </c>
      <c r="BX70" s="154">
        <v>589400</v>
      </c>
      <c r="BY70" s="166">
        <v>707000</v>
      </c>
    </row>
    <row r="71" spans="6:77" ht="25.5" customHeight="1" thickBot="1" x14ac:dyDescent="0.45">
      <c r="F71" s="599"/>
      <c r="G71" s="561"/>
      <c r="H71" s="641" t="s">
        <v>143</v>
      </c>
      <c r="I71" s="642"/>
      <c r="J71" s="368">
        <f t="shared" si="5"/>
        <v>250300</v>
      </c>
      <c r="K71" s="369">
        <f t="shared" si="6"/>
        <v>325500</v>
      </c>
      <c r="L71" s="369">
        <f t="shared" si="7"/>
        <v>420700</v>
      </c>
      <c r="M71" s="363">
        <f t="shared" si="8"/>
        <v>472400</v>
      </c>
      <c r="Q71" s="559"/>
      <c r="R71" s="562"/>
      <c r="S71" s="647" t="s">
        <v>145</v>
      </c>
      <c r="T71" s="648"/>
      <c r="U71" s="376">
        <f t="shared" si="9"/>
        <v>327800</v>
      </c>
      <c r="V71" s="374">
        <f t="shared" si="10"/>
        <v>434300</v>
      </c>
      <c r="W71" s="374">
        <f t="shared" si="11"/>
        <v>570900</v>
      </c>
      <c r="X71" s="375">
        <f t="shared" si="12"/>
        <v>642200</v>
      </c>
      <c r="AB71" s="559"/>
      <c r="AC71" s="562"/>
      <c r="AD71" s="647" t="s">
        <v>145</v>
      </c>
      <c r="AE71" s="648"/>
      <c r="AF71" s="376">
        <f t="shared" si="13"/>
        <v>380700</v>
      </c>
      <c r="AG71" s="374">
        <f t="shared" si="14"/>
        <v>514100</v>
      </c>
      <c r="AH71" s="374">
        <f t="shared" si="15"/>
        <v>686500</v>
      </c>
      <c r="AI71" s="375">
        <f t="shared" si="16"/>
        <v>774400</v>
      </c>
      <c r="AS71" s="18" t="s">
        <v>50</v>
      </c>
      <c r="AT71" s="212">
        <v>1801</v>
      </c>
      <c r="AU71" s="212">
        <v>2200</v>
      </c>
      <c r="AV71" s="681"/>
      <c r="AW71" s="684"/>
      <c r="AX71" s="674" t="s">
        <v>18</v>
      </c>
      <c r="AY71" s="675"/>
      <c r="AZ71" s="167">
        <v>250300</v>
      </c>
      <c r="BA71" s="168">
        <v>325500</v>
      </c>
      <c r="BB71" s="160">
        <v>420700</v>
      </c>
      <c r="BC71" s="161">
        <v>472400</v>
      </c>
      <c r="BD71" s="18" t="s">
        <v>50</v>
      </c>
      <c r="BE71" s="212">
        <v>1801</v>
      </c>
      <c r="BF71" s="212">
        <v>1913</v>
      </c>
      <c r="BG71" s="681"/>
      <c r="BH71" s="685"/>
      <c r="BI71" s="687" t="s">
        <v>173</v>
      </c>
      <c r="BJ71" s="688"/>
      <c r="BK71" s="178">
        <v>327800</v>
      </c>
      <c r="BL71" s="179">
        <v>434300</v>
      </c>
      <c r="BM71" s="179">
        <v>570900</v>
      </c>
      <c r="BN71" s="180">
        <v>642200</v>
      </c>
      <c r="BO71" s="18" t="s">
        <v>50</v>
      </c>
      <c r="BP71" s="212">
        <v>1801</v>
      </c>
      <c r="BQ71" s="212">
        <v>1913</v>
      </c>
      <c r="BR71" s="681"/>
      <c r="BS71" s="685"/>
      <c r="BT71" s="687" t="s">
        <v>174</v>
      </c>
      <c r="BU71" s="688"/>
      <c r="BV71" s="178">
        <v>380700</v>
      </c>
      <c r="BW71" s="179">
        <v>514100</v>
      </c>
      <c r="BX71" s="179">
        <v>686500</v>
      </c>
      <c r="BY71" s="180">
        <v>774400</v>
      </c>
    </row>
    <row r="72" spans="6:77" ht="25.5" customHeight="1" thickBot="1" x14ac:dyDescent="0.45">
      <c r="F72" s="600"/>
      <c r="G72" s="562"/>
      <c r="H72" s="647" t="s">
        <v>144</v>
      </c>
      <c r="I72" s="648"/>
      <c r="J72" s="373" t="str">
        <f t="shared" si="5"/>
        <v>-</v>
      </c>
      <c r="K72" s="374">
        <f t="shared" si="6"/>
        <v>356300</v>
      </c>
      <c r="L72" s="374">
        <f t="shared" si="7"/>
        <v>451200</v>
      </c>
      <c r="M72" s="375">
        <f t="shared" si="8"/>
        <v>553900</v>
      </c>
      <c r="AB72" s="557" t="s">
        <v>257</v>
      </c>
      <c r="AC72" s="560" t="s">
        <v>255</v>
      </c>
      <c r="AD72" s="639" t="s">
        <v>139</v>
      </c>
      <c r="AE72" s="640"/>
      <c r="AF72" s="358">
        <f t="shared" si="13"/>
        <v>88400</v>
      </c>
      <c r="AG72" s="359">
        <f t="shared" si="14"/>
        <v>107300</v>
      </c>
      <c r="AH72" s="359">
        <f t="shared" si="15"/>
        <v>123500</v>
      </c>
      <c r="AI72" s="360">
        <f t="shared" si="16"/>
        <v>148100</v>
      </c>
      <c r="AS72" s="18" t="s">
        <v>51</v>
      </c>
      <c r="AT72" s="212">
        <v>2201</v>
      </c>
      <c r="AU72" s="212">
        <v>2450</v>
      </c>
      <c r="AV72" s="682"/>
      <c r="AW72" s="685"/>
      <c r="AX72" s="670" t="s">
        <v>19</v>
      </c>
      <c r="AY72" s="671"/>
      <c r="AZ72" s="40" t="s">
        <v>131</v>
      </c>
      <c r="BA72" s="171">
        <v>356300</v>
      </c>
      <c r="BB72" s="173">
        <v>451200</v>
      </c>
      <c r="BC72" s="172">
        <v>553900</v>
      </c>
      <c r="BO72" s="18" t="s">
        <v>46</v>
      </c>
      <c r="BP72" s="212">
        <v>250</v>
      </c>
      <c r="BQ72" s="212">
        <v>800</v>
      </c>
      <c r="BR72" s="612" t="s">
        <v>126</v>
      </c>
      <c r="BS72" s="584" t="s">
        <v>14</v>
      </c>
      <c r="BT72" s="672" t="s">
        <v>170</v>
      </c>
      <c r="BU72" s="673"/>
      <c r="BV72" s="51">
        <v>88400</v>
      </c>
      <c r="BW72" s="52">
        <v>107300</v>
      </c>
      <c r="BX72" s="52">
        <v>123500</v>
      </c>
      <c r="BY72" s="53">
        <v>148100</v>
      </c>
    </row>
    <row r="73" spans="6:77" ht="25.5" customHeight="1" x14ac:dyDescent="0.4">
      <c r="AB73" s="558"/>
      <c r="AC73" s="561"/>
      <c r="AD73" s="641" t="s">
        <v>140</v>
      </c>
      <c r="AE73" s="642"/>
      <c r="AF73" s="361">
        <f t="shared" si="13"/>
        <v>109700</v>
      </c>
      <c r="AG73" s="362">
        <f t="shared" si="14"/>
        <v>144400</v>
      </c>
      <c r="AH73" s="362">
        <f t="shared" si="15"/>
        <v>178600</v>
      </c>
      <c r="AI73" s="363">
        <f t="shared" si="16"/>
        <v>209200</v>
      </c>
      <c r="AT73" s="213"/>
      <c r="AU73" s="213"/>
      <c r="BO73" s="18" t="s">
        <v>47</v>
      </c>
      <c r="BP73" s="212">
        <v>801</v>
      </c>
      <c r="BQ73" s="212">
        <v>1200</v>
      </c>
      <c r="BR73" s="613"/>
      <c r="BS73" s="585"/>
      <c r="BT73" s="674" t="s">
        <v>15</v>
      </c>
      <c r="BU73" s="675"/>
      <c r="BV73" s="54">
        <v>109700</v>
      </c>
      <c r="BW73" s="55">
        <v>144400</v>
      </c>
      <c r="BX73" s="55">
        <v>178600</v>
      </c>
      <c r="BY73" s="56">
        <v>209200</v>
      </c>
    </row>
    <row r="74" spans="6:77" ht="25.5" customHeight="1" x14ac:dyDescent="0.4">
      <c r="F74" s="2" t="s">
        <v>124</v>
      </c>
      <c r="G74" s="2"/>
      <c r="H74" s="2"/>
      <c r="I74" s="2"/>
      <c r="J74" s="2"/>
      <c r="K74" s="2"/>
      <c r="L74" s="2"/>
      <c r="M74" s="2"/>
      <c r="AB74" s="558"/>
      <c r="AC74" s="561"/>
      <c r="AD74" s="643" t="s">
        <v>141</v>
      </c>
      <c r="AE74" s="644"/>
      <c r="AF74" s="364">
        <f t="shared" si="13"/>
        <v>127800</v>
      </c>
      <c r="AG74" s="365">
        <f t="shared" si="14"/>
        <v>167700</v>
      </c>
      <c r="AH74" s="366">
        <f t="shared" si="15"/>
        <v>210100</v>
      </c>
      <c r="AI74" s="367">
        <f t="shared" si="16"/>
        <v>255900</v>
      </c>
      <c r="BO74" s="18" t="s">
        <v>48</v>
      </c>
      <c r="BP74" s="212">
        <v>1201</v>
      </c>
      <c r="BQ74" s="212">
        <v>1400</v>
      </c>
      <c r="BR74" s="613"/>
      <c r="BS74" s="585"/>
      <c r="BT74" s="676" t="s">
        <v>16</v>
      </c>
      <c r="BU74" s="677"/>
      <c r="BV74" s="57">
        <v>127800</v>
      </c>
      <c r="BW74" s="58">
        <v>167700</v>
      </c>
      <c r="BX74" s="58">
        <v>210100</v>
      </c>
      <c r="BY74" s="59">
        <v>255900</v>
      </c>
    </row>
    <row r="75" spans="6:77" ht="25.5" customHeight="1" x14ac:dyDescent="0.4">
      <c r="F75" s="649"/>
      <c r="G75" s="629"/>
      <c r="H75" s="629"/>
      <c r="I75" s="630"/>
      <c r="J75" s="605" t="s">
        <v>99</v>
      </c>
      <c r="K75" s="605"/>
      <c r="L75" s="606" t="s">
        <v>111</v>
      </c>
      <c r="M75" s="606"/>
      <c r="Q75" s="146" t="s">
        <v>117</v>
      </c>
      <c r="AB75" s="558"/>
      <c r="AC75" s="561"/>
      <c r="AD75" s="645" t="s">
        <v>142</v>
      </c>
      <c r="AE75" s="646"/>
      <c r="AF75" s="370">
        <f t="shared" si="13"/>
        <v>238900</v>
      </c>
      <c r="AG75" s="371">
        <f t="shared" si="14"/>
        <v>297200</v>
      </c>
      <c r="AH75" s="371">
        <f t="shared" si="15"/>
        <v>364800</v>
      </c>
      <c r="AI75" s="372">
        <f t="shared" si="16"/>
        <v>429400</v>
      </c>
      <c r="BO75" s="18" t="s">
        <v>49</v>
      </c>
      <c r="BP75" s="212">
        <v>1401</v>
      </c>
      <c r="BQ75" s="212">
        <v>1800</v>
      </c>
      <c r="BR75" s="613"/>
      <c r="BS75" s="585"/>
      <c r="BT75" s="678" t="s">
        <v>17</v>
      </c>
      <c r="BU75" s="679"/>
      <c r="BV75" s="60">
        <v>238900</v>
      </c>
      <c r="BW75" s="61">
        <v>297200</v>
      </c>
      <c r="BX75" s="61">
        <v>364800</v>
      </c>
      <c r="BY75" s="62">
        <v>429400</v>
      </c>
    </row>
    <row r="76" spans="6:77" ht="25.5" customHeight="1" x14ac:dyDescent="0.35">
      <c r="F76" s="649"/>
      <c r="G76" s="629"/>
      <c r="H76" s="629"/>
      <c r="I76" s="630"/>
      <c r="J76" s="623" t="s">
        <v>158</v>
      </c>
      <c r="K76" s="625" t="s">
        <v>159</v>
      </c>
      <c r="L76" s="389" t="s">
        <v>283</v>
      </c>
      <c r="M76" s="390" t="s">
        <v>284</v>
      </c>
      <c r="Q76" s="147" t="s">
        <v>114</v>
      </c>
      <c r="AB76" s="558"/>
      <c r="AC76" s="561"/>
      <c r="AD76" s="641" t="s">
        <v>143</v>
      </c>
      <c r="AE76" s="642"/>
      <c r="AF76" s="368">
        <f t="shared" si="13"/>
        <v>257100</v>
      </c>
      <c r="AG76" s="369">
        <f t="shared" si="14"/>
        <v>327800</v>
      </c>
      <c r="AH76" s="369">
        <f t="shared" si="15"/>
        <v>416500</v>
      </c>
      <c r="AI76" s="363">
        <f t="shared" si="16"/>
        <v>465800</v>
      </c>
      <c r="BO76" s="18" t="s">
        <v>50</v>
      </c>
      <c r="BP76" s="212">
        <v>1801</v>
      </c>
      <c r="BQ76" s="212">
        <v>2200</v>
      </c>
      <c r="BR76" s="613"/>
      <c r="BS76" s="585"/>
      <c r="BT76" s="674" t="s">
        <v>18</v>
      </c>
      <c r="BU76" s="675"/>
      <c r="BV76" s="54">
        <v>257100</v>
      </c>
      <c r="BW76" s="63">
        <v>327800</v>
      </c>
      <c r="BX76" s="55">
        <v>416500</v>
      </c>
      <c r="BY76" s="64">
        <v>465800</v>
      </c>
    </row>
    <row r="77" spans="6:77" ht="25.5" customHeight="1" thickBot="1" x14ac:dyDescent="0.45">
      <c r="F77" s="649"/>
      <c r="G77" s="629"/>
      <c r="H77" s="629"/>
      <c r="I77" s="630"/>
      <c r="J77" s="624"/>
      <c r="K77" s="626"/>
      <c r="L77" s="391" t="str">
        <f>VLOOKUP($F$7,BD!$D$16:$F$18,2,0)</f>
        <v>Uw1.9以下</v>
      </c>
      <c r="M77" s="392" t="str">
        <f>VLOOKUP($F$7,BD!$D$16:$F$18,3,0)</f>
        <v>Uw2.3以下</v>
      </c>
      <c r="Q77" s="147" t="s">
        <v>115</v>
      </c>
      <c r="AB77" s="558"/>
      <c r="AC77" s="562"/>
      <c r="AD77" s="647" t="s">
        <v>144</v>
      </c>
      <c r="AE77" s="648"/>
      <c r="AF77" s="373" t="str">
        <f t="shared" si="13"/>
        <v>-</v>
      </c>
      <c r="AG77" s="374">
        <f t="shared" si="14"/>
        <v>356700</v>
      </c>
      <c r="AH77" s="374">
        <f t="shared" si="15"/>
        <v>445400</v>
      </c>
      <c r="AI77" s="375">
        <f t="shared" si="16"/>
        <v>542400</v>
      </c>
      <c r="BO77" s="18" t="s">
        <v>51</v>
      </c>
      <c r="BP77" s="212">
        <v>2201</v>
      </c>
      <c r="BQ77" s="212">
        <v>2450</v>
      </c>
      <c r="BR77" s="614"/>
      <c r="BS77" s="586"/>
      <c r="BT77" s="670" t="s">
        <v>19</v>
      </c>
      <c r="BU77" s="671"/>
      <c r="BV77" s="170" t="s">
        <v>78</v>
      </c>
      <c r="BW77" s="66">
        <v>356700</v>
      </c>
      <c r="BX77" s="67">
        <v>445400</v>
      </c>
      <c r="BY77" s="68">
        <v>542400</v>
      </c>
    </row>
    <row r="78" spans="6:77" ht="25.5" customHeight="1" x14ac:dyDescent="0.4">
      <c r="F78" s="315" t="s">
        <v>74</v>
      </c>
      <c r="G78" s="631" t="s">
        <v>34</v>
      </c>
      <c r="H78" s="631"/>
      <c r="I78" s="632"/>
      <c r="J78" s="72">
        <v>84000</v>
      </c>
      <c r="K78" s="73">
        <v>69000</v>
      </c>
      <c r="L78" s="393">
        <v>31000</v>
      </c>
      <c r="M78" s="394">
        <v>23000</v>
      </c>
      <c r="Q78" s="147" t="s">
        <v>116</v>
      </c>
      <c r="AB78" s="558"/>
      <c r="AC78" s="560" t="s">
        <v>256</v>
      </c>
      <c r="AD78" s="639" t="s">
        <v>139</v>
      </c>
      <c r="AE78" s="640"/>
      <c r="AF78" s="358">
        <f t="shared" si="13"/>
        <v>94100</v>
      </c>
      <c r="AG78" s="359">
        <f t="shared" si="14"/>
        <v>115200</v>
      </c>
      <c r="AH78" s="359">
        <f t="shared" si="15"/>
        <v>133600</v>
      </c>
      <c r="AI78" s="360">
        <f t="shared" si="16"/>
        <v>162000</v>
      </c>
      <c r="BO78" s="18" t="s">
        <v>46</v>
      </c>
      <c r="BP78" s="212">
        <v>250</v>
      </c>
      <c r="BQ78" s="212">
        <v>800</v>
      </c>
      <c r="BR78" s="557" t="s">
        <v>251</v>
      </c>
      <c r="BS78" s="560" t="s">
        <v>246</v>
      </c>
      <c r="BT78" s="672" t="s">
        <v>170</v>
      </c>
      <c r="BU78" s="673"/>
      <c r="BV78" s="51">
        <v>94100</v>
      </c>
      <c r="BW78" s="52">
        <v>115200</v>
      </c>
      <c r="BX78" s="52">
        <v>133600</v>
      </c>
      <c r="BY78" s="53">
        <v>162000</v>
      </c>
    </row>
    <row r="79" spans="6:77" ht="25.5" customHeight="1" x14ac:dyDescent="0.4">
      <c r="F79" s="316" t="s">
        <v>75</v>
      </c>
      <c r="G79" s="633" t="s">
        <v>35</v>
      </c>
      <c r="H79" s="633"/>
      <c r="I79" s="634"/>
      <c r="J79" s="76">
        <v>57000</v>
      </c>
      <c r="K79" s="77">
        <v>47000</v>
      </c>
      <c r="L79" s="395">
        <v>24000</v>
      </c>
      <c r="M79" s="396">
        <v>18000</v>
      </c>
      <c r="Q79" s="147" t="s">
        <v>129</v>
      </c>
      <c r="AB79" s="558"/>
      <c r="AC79" s="561"/>
      <c r="AD79" s="641" t="s">
        <v>140</v>
      </c>
      <c r="AE79" s="642"/>
      <c r="AF79" s="361">
        <f t="shared" si="13"/>
        <v>119300</v>
      </c>
      <c r="AG79" s="362">
        <f t="shared" si="14"/>
        <v>159300</v>
      </c>
      <c r="AH79" s="362">
        <f t="shared" si="15"/>
        <v>198800</v>
      </c>
      <c r="AI79" s="363">
        <f t="shared" si="16"/>
        <v>234200</v>
      </c>
      <c r="BO79" s="18" t="s">
        <v>47</v>
      </c>
      <c r="BP79" s="212">
        <v>801</v>
      </c>
      <c r="BQ79" s="212">
        <v>1200</v>
      </c>
      <c r="BR79" s="558"/>
      <c r="BS79" s="561"/>
      <c r="BT79" s="674" t="s">
        <v>15</v>
      </c>
      <c r="BU79" s="675"/>
      <c r="BV79" s="54">
        <v>119300</v>
      </c>
      <c r="BW79" s="55">
        <v>159300</v>
      </c>
      <c r="BX79" s="55">
        <v>198800</v>
      </c>
      <c r="BY79" s="56">
        <v>234200</v>
      </c>
    </row>
    <row r="80" spans="6:77" ht="25.5" customHeight="1" x14ac:dyDescent="0.4">
      <c r="F80" s="317" t="s">
        <v>76</v>
      </c>
      <c r="G80" s="635" t="s">
        <v>36</v>
      </c>
      <c r="H80" s="635"/>
      <c r="I80" s="636"/>
      <c r="J80" s="80">
        <v>36000</v>
      </c>
      <c r="K80" s="81">
        <v>30000</v>
      </c>
      <c r="L80" s="397">
        <v>20000</v>
      </c>
      <c r="M80" s="398">
        <v>15000</v>
      </c>
      <c r="Q80" s="147" t="s">
        <v>130</v>
      </c>
      <c r="AB80" s="558"/>
      <c r="AC80" s="561"/>
      <c r="AD80" s="643" t="s">
        <v>141</v>
      </c>
      <c r="AE80" s="644"/>
      <c r="AF80" s="364">
        <f t="shared" si="13"/>
        <v>139900</v>
      </c>
      <c r="AG80" s="365">
        <f t="shared" si="14"/>
        <v>186000</v>
      </c>
      <c r="AH80" s="366">
        <f t="shared" si="15"/>
        <v>235300</v>
      </c>
      <c r="AI80" s="367">
        <f t="shared" si="16"/>
        <v>288800</v>
      </c>
      <c r="AV80" s="6" t="s">
        <v>37</v>
      </c>
      <c r="AW80" s="3" t="s">
        <v>34</v>
      </c>
      <c r="BO80" s="18" t="s">
        <v>48</v>
      </c>
      <c r="BP80" s="212">
        <v>1201</v>
      </c>
      <c r="BQ80" s="212">
        <v>1400</v>
      </c>
      <c r="BR80" s="558"/>
      <c r="BS80" s="561"/>
      <c r="BT80" s="676" t="s">
        <v>16</v>
      </c>
      <c r="BU80" s="677"/>
      <c r="BV80" s="57">
        <v>139900</v>
      </c>
      <c r="BW80" s="58">
        <v>186000</v>
      </c>
      <c r="BX80" s="58">
        <v>235300</v>
      </c>
      <c r="BY80" s="59">
        <v>288800</v>
      </c>
    </row>
    <row r="81" spans="6:77" ht="25.15" customHeight="1" x14ac:dyDescent="0.4">
      <c r="F81" s="318" t="s">
        <v>82</v>
      </c>
      <c r="G81" s="637" t="s">
        <v>81</v>
      </c>
      <c r="H81" s="637"/>
      <c r="I81" s="638"/>
      <c r="J81" s="84">
        <v>36000</v>
      </c>
      <c r="K81" s="85">
        <v>30000</v>
      </c>
      <c r="L81" s="399">
        <v>0</v>
      </c>
      <c r="M81" s="400">
        <v>0</v>
      </c>
      <c r="AB81" s="558"/>
      <c r="AC81" s="561"/>
      <c r="AD81" s="645" t="s">
        <v>142</v>
      </c>
      <c r="AE81" s="646"/>
      <c r="AF81" s="370">
        <f t="shared" si="13"/>
        <v>255100</v>
      </c>
      <c r="AG81" s="371">
        <f t="shared" si="14"/>
        <v>321700</v>
      </c>
      <c r="AH81" s="371">
        <f t="shared" si="15"/>
        <v>398300</v>
      </c>
      <c r="AI81" s="372">
        <f t="shared" si="16"/>
        <v>470900</v>
      </c>
      <c r="AV81" s="4" t="s">
        <v>38</v>
      </c>
      <c r="AW81" s="3" t="s">
        <v>35</v>
      </c>
      <c r="BO81" s="18" t="s">
        <v>49</v>
      </c>
      <c r="BP81" s="212">
        <v>1401</v>
      </c>
      <c r="BQ81" s="212">
        <v>1800</v>
      </c>
      <c r="BR81" s="558"/>
      <c r="BS81" s="561"/>
      <c r="BT81" s="678" t="s">
        <v>17</v>
      </c>
      <c r="BU81" s="679"/>
      <c r="BV81" s="60">
        <v>255100</v>
      </c>
      <c r="BW81" s="61">
        <v>321700</v>
      </c>
      <c r="BX81" s="61">
        <v>398300</v>
      </c>
      <c r="BY81" s="62">
        <v>470900</v>
      </c>
    </row>
    <row r="82" spans="6:77" ht="25.15" customHeight="1" x14ac:dyDescent="0.4">
      <c r="AB82" s="558"/>
      <c r="AC82" s="561"/>
      <c r="AD82" s="641" t="s">
        <v>143</v>
      </c>
      <c r="AE82" s="642"/>
      <c r="AF82" s="368">
        <f t="shared" si="13"/>
        <v>275600</v>
      </c>
      <c r="AG82" s="369">
        <f t="shared" si="14"/>
        <v>355600</v>
      </c>
      <c r="AH82" s="369">
        <f t="shared" si="15"/>
        <v>456800</v>
      </c>
      <c r="AI82" s="363">
        <f t="shared" si="16"/>
        <v>511900</v>
      </c>
      <c r="AV82" s="5" t="s">
        <v>39</v>
      </c>
      <c r="AW82" s="3" t="s">
        <v>36</v>
      </c>
      <c r="BO82" s="18" t="s">
        <v>50</v>
      </c>
      <c r="BP82" s="212">
        <v>1801</v>
      </c>
      <c r="BQ82" s="212">
        <v>2200</v>
      </c>
      <c r="BR82" s="558"/>
      <c r="BS82" s="561"/>
      <c r="BT82" s="674" t="s">
        <v>18</v>
      </c>
      <c r="BU82" s="675"/>
      <c r="BV82" s="54">
        <v>275600</v>
      </c>
      <c r="BW82" s="63">
        <v>355600</v>
      </c>
      <c r="BX82" s="55">
        <v>456800</v>
      </c>
      <c r="BY82" s="64">
        <v>511900</v>
      </c>
    </row>
    <row r="83" spans="6:77" ht="25.15" customHeight="1" thickBot="1" x14ac:dyDescent="0.45">
      <c r="AB83" s="559"/>
      <c r="AC83" s="562"/>
      <c r="AD83" s="647" t="s">
        <v>144</v>
      </c>
      <c r="AE83" s="648"/>
      <c r="AF83" s="373" t="str">
        <f t="shared" si="13"/>
        <v>-</v>
      </c>
      <c r="AG83" s="374">
        <f t="shared" si="14"/>
        <v>388100</v>
      </c>
      <c r="AH83" s="374">
        <f t="shared" si="15"/>
        <v>489100</v>
      </c>
      <c r="AI83" s="375">
        <f t="shared" si="16"/>
        <v>598300</v>
      </c>
      <c r="BO83" s="18" t="s">
        <v>51</v>
      </c>
      <c r="BP83" s="212">
        <v>2201</v>
      </c>
      <c r="BQ83" s="212">
        <v>2450</v>
      </c>
      <c r="BR83" s="559"/>
      <c r="BS83" s="562"/>
      <c r="BT83" s="670" t="s">
        <v>19</v>
      </c>
      <c r="BU83" s="671"/>
      <c r="BV83" s="170" t="s">
        <v>78</v>
      </c>
      <c r="BW83" s="66">
        <v>388100</v>
      </c>
      <c r="BX83" s="67">
        <v>489100</v>
      </c>
      <c r="BY83" s="68">
        <v>598300</v>
      </c>
    </row>
    <row r="84" spans="6:77" x14ac:dyDescent="0.4">
      <c r="AU84" s="3" t="s">
        <v>32</v>
      </c>
      <c r="AZ84" s="3" t="s">
        <v>33</v>
      </c>
    </row>
    <row r="86" spans="6:77" x14ac:dyDescent="0.4">
      <c r="AU86" s="5">
        <f t="shared" ref="AU86:AU91" si="17">AZ$45*$AT49/1000000</f>
        <v>0.375</v>
      </c>
      <c r="AV86" s="5">
        <f t="shared" ref="AV86:AX86" si="18">BA$45*$AT49/1000000</f>
        <v>0.50024999999999997</v>
      </c>
      <c r="AW86" s="5">
        <f t="shared" si="18"/>
        <v>0.75024999999999997</v>
      </c>
      <c r="AX86" s="5">
        <f t="shared" si="18"/>
        <v>1.0002500000000001</v>
      </c>
      <c r="AZ86" s="8">
        <f t="shared" ref="AZ86:BC91" si="19">BK$46*$BF49/1000000</f>
        <v>1.6</v>
      </c>
      <c r="BA86" s="8">
        <f t="shared" si="19"/>
        <v>2.4</v>
      </c>
      <c r="BB86" s="9">
        <f t="shared" si="19"/>
        <v>3.2</v>
      </c>
      <c r="BC86" s="9">
        <f t="shared" si="19"/>
        <v>4</v>
      </c>
    </row>
    <row r="87" spans="6:77" x14ac:dyDescent="0.4">
      <c r="AU87" s="5">
        <f t="shared" si="17"/>
        <v>1.2015</v>
      </c>
      <c r="AV87" s="4">
        <f t="shared" ref="AV87:AX87" si="20">BA$45*$AT50/1000000</f>
        <v>1.6028009999999999</v>
      </c>
      <c r="AW87" s="4">
        <f t="shared" si="20"/>
        <v>2.4038010000000001</v>
      </c>
      <c r="AX87" s="6">
        <f t="shared" si="20"/>
        <v>3.2048009999999998</v>
      </c>
      <c r="AZ87" s="8">
        <f t="shared" si="19"/>
        <v>2.4</v>
      </c>
      <c r="BA87" s="9">
        <f t="shared" si="19"/>
        <v>3.6</v>
      </c>
      <c r="BB87" s="9">
        <f t="shared" si="19"/>
        <v>4.8</v>
      </c>
      <c r="BC87" s="9">
        <f t="shared" si="19"/>
        <v>6</v>
      </c>
    </row>
    <row r="88" spans="6:77" x14ac:dyDescent="0.4">
      <c r="AU88" s="11">
        <f t="shared" si="17"/>
        <v>1.8015000000000001</v>
      </c>
      <c r="AV88" s="11">
        <f t="shared" ref="AV88:AX88" si="21">BA$45*$AT51/1000000</f>
        <v>2.4032010000000001</v>
      </c>
      <c r="AW88" s="217">
        <f t="shared" si="21"/>
        <v>3.6042010000000002</v>
      </c>
      <c r="AX88" s="217">
        <f t="shared" si="21"/>
        <v>4.8052010000000003</v>
      </c>
      <c r="AZ88" s="14">
        <f t="shared" si="19"/>
        <v>2.8</v>
      </c>
      <c r="BA88" s="14">
        <f t="shared" si="19"/>
        <v>4.2</v>
      </c>
      <c r="BB88" s="14">
        <f t="shared" si="19"/>
        <v>5.6</v>
      </c>
      <c r="BC88" s="14">
        <f t="shared" si="19"/>
        <v>7</v>
      </c>
    </row>
    <row r="89" spans="6:77" x14ac:dyDescent="0.4">
      <c r="AU89" s="11">
        <f t="shared" si="17"/>
        <v>2.1015000000000001</v>
      </c>
      <c r="AV89" s="217">
        <f t="shared" ref="AV89:AX89" si="22">BA$45*$AT52/1000000</f>
        <v>2.803401</v>
      </c>
      <c r="AW89" s="217">
        <f t="shared" si="22"/>
        <v>4.2044009999999998</v>
      </c>
      <c r="AX89" s="6">
        <f t="shared" si="22"/>
        <v>5.6054009999999996</v>
      </c>
      <c r="AZ89" s="14">
        <f t="shared" si="19"/>
        <v>3.6</v>
      </c>
      <c r="BA89" s="14">
        <f t="shared" si="19"/>
        <v>5.4</v>
      </c>
      <c r="BB89" s="14">
        <f t="shared" si="19"/>
        <v>7.2</v>
      </c>
      <c r="BC89" s="14">
        <f t="shared" si="19"/>
        <v>9</v>
      </c>
    </row>
    <row r="90" spans="6:77" x14ac:dyDescent="0.4">
      <c r="AU90" s="11">
        <f t="shared" si="17"/>
        <v>2.7014999999999998</v>
      </c>
      <c r="AV90" s="217">
        <f t="shared" ref="AV90:AX90" si="23">BA$45*$AT53/1000000</f>
        <v>3.6038009999999998</v>
      </c>
      <c r="AW90" s="217">
        <f t="shared" si="23"/>
        <v>5.404801</v>
      </c>
      <c r="AX90" s="6">
        <f t="shared" si="23"/>
        <v>7.2058010000000001</v>
      </c>
      <c r="AZ90" s="14">
        <f t="shared" si="19"/>
        <v>4.4000000000000004</v>
      </c>
      <c r="BA90" s="14">
        <f t="shared" si="19"/>
        <v>6.6</v>
      </c>
      <c r="BB90" s="14">
        <f t="shared" si="19"/>
        <v>8.8000000000000007</v>
      </c>
      <c r="BC90" s="14">
        <f t="shared" si="19"/>
        <v>11</v>
      </c>
    </row>
    <row r="91" spans="6:77" x14ac:dyDescent="0.4">
      <c r="AU91" s="217">
        <f t="shared" si="17"/>
        <v>3.3014999999999999</v>
      </c>
      <c r="AV91" s="217">
        <f t="shared" ref="AV91:AX91" si="24">BA$45*$AT54/1000000</f>
        <v>4.4042009999999996</v>
      </c>
      <c r="AW91" s="6">
        <f t="shared" si="24"/>
        <v>6.6052010000000001</v>
      </c>
      <c r="AX91" s="6">
        <f t="shared" si="24"/>
        <v>8.8062009999999997</v>
      </c>
      <c r="AZ91" s="14">
        <f t="shared" si="19"/>
        <v>4.9000000000000004</v>
      </c>
      <c r="BA91" s="14">
        <f t="shared" si="19"/>
        <v>7.35</v>
      </c>
      <c r="BB91" s="14">
        <f t="shared" si="19"/>
        <v>9.8000000000000007</v>
      </c>
      <c r="BC91" s="14">
        <f t="shared" si="19"/>
        <v>12.25</v>
      </c>
    </row>
  </sheetData>
  <sheetProtection password="CC29" sheet="1" objects="1" scenarios="1"/>
  <protectedRanges>
    <protectedRange sqref="AD7:AE7" name="範囲2"/>
    <protectedRange sqref="F7 J7 L7 V7 X7 AB7 AD7 F45" name="範囲1"/>
  </protectedRanges>
  <mergeCells count="399">
    <mergeCell ref="BR78:BR83"/>
    <mergeCell ref="BS78:BS83"/>
    <mergeCell ref="BT78:BU78"/>
    <mergeCell ref="BT79:BU79"/>
    <mergeCell ref="BT80:BU80"/>
    <mergeCell ref="BT81:BU81"/>
    <mergeCell ref="BT82:BU82"/>
    <mergeCell ref="BT83:BU83"/>
    <mergeCell ref="M27:P27"/>
    <mergeCell ref="Q27:R27"/>
    <mergeCell ref="S27:U27"/>
    <mergeCell ref="V27:W27"/>
    <mergeCell ref="AD27:AE27"/>
    <mergeCell ref="AB72:AB83"/>
    <mergeCell ref="Q47:Q48"/>
    <mergeCell ref="R47:R48"/>
    <mergeCell ref="U47:U48"/>
    <mergeCell ref="V47:V48"/>
    <mergeCell ref="W47:W48"/>
    <mergeCell ref="X47:X48"/>
    <mergeCell ref="AV47:AV48"/>
    <mergeCell ref="AW47:AW48"/>
    <mergeCell ref="AZ47:AZ48"/>
    <mergeCell ref="Q31:R31"/>
    <mergeCell ref="AH9:AH11"/>
    <mergeCell ref="F12:G13"/>
    <mergeCell ref="H12:L13"/>
    <mergeCell ref="M12:P13"/>
    <mergeCell ref="Q12:R13"/>
    <mergeCell ref="S12:U13"/>
    <mergeCell ref="V12:W13"/>
    <mergeCell ref="AD12:AF12"/>
    <mergeCell ref="AG12:AH12"/>
    <mergeCell ref="AD13:AE13"/>
    <mergeCell ref="AD15:AE15"/>
    <mergeCell ref="AD16:AE16"/>
    <mergeCell ref="F7:G7"/>
    <mergeCell ref="M7:N7"/>
    <mergeCell ref="AD7:AE7"/>
    <mergeCell ref="AB9:AB11"/>
    <mergeCell ref="X14:AA14"/>
    <mergeCell ref="X12:AA13"/>
    <mergeCell ref="X15:AA15"/>
    <mergeCell ref="X16:AA16"/>
    <mergeCell ref="F17:G17"/>
    <mergeCell ref="H17:L17"/>
    <mergeCell ref="M17:P17"/>
    <mergeCell ref="Q17:R17"/>
    <mergeCell ref="S17:U17"/>
    <mergeCell ref="V17:W17"/>
    <mergeCell ref="AD17:AE17"/>
    <mergeCell ref="H16:L16"/>
    <mergeCell ref="M16:P16"/>
    <mergeCell ref="Q16:R16"/>
    <mergeCell ref="S16:U16"/>
    <mergeCell ref="V16:W16"/>
    <mergeCell ref="F14:G16"/>
    <mergeCell ref="H14:L14"/>
    <mergeCell ref="M14:P14"/>
    <mergeCell ref="Q14:R14"/>
    <mergeCell ref="S14:U14"/>
    <mergeCell ref="V14:W14"/>
    <mergeCell ref="AD14:AE14"/>
    <mergeCell ref="H15:L15"/>
    <mergeCell ref="M15:P15"/>
    <mergeCell ref="Q15:R15"/>
    <mergeCell ref="S15:U15"/>
    <mergeCell ref="V15:W15"/>
    <mergeCell ref="F18:G21"/>
    <mergeCell ref="H18:L18"/>
    <mergeCell ref="M18:P18"/>
    <mergeCell ref="Q18:R18"/>
    <mergeCell ref="S18:U18"/>
    <mergeCell ref="V18:W18"/>
    <mergeCell ref="H20:L20"/>
    <mergeCell ref="M20:P20"/>
    <mergeCell ref="Q20:R20"/>
    <mergeCell ref="S20:U20"/>
    <mergeCell ref="V20:W20"/>
    <mergeCell ref="AD20:AE20"/>
    <mergeCell ref="H21:L21"/>
    <mergeCell ref="M21:P21"/>
    <mergeCell ref="Q21:R21"/>
    <mergeCell ref="S21:U21"/>
    <mergeCell ref="V21:W21"/>
    <mergeCell ref="AD21:AE21"/>
    <mergeCell ref="AD18:AE18"/>
    <mergeCell ref="H19:L19"/>
    <mergeCell ref="M19:P19"/>
    <mergeCell ref="Q19:R19"/>
    <mergeCell ref="S19:U19"/>
    <mergeCell ref="V19:W19"/>
    <mergeCell ref="AD19:AE19"/>
    <mergeCell ref="F22:G25"/>
    <mergeCell ref="H22:L22"/>
    <mergeCell ref="M22:P22"/>
    <mergeCell ref="Q22:R22"/>
    <mergeCell ref="S22:U22"/>
    <mergeCell ref="V22:W22"/>
    <mergeCell ref="H24:L24"/>
    <mergeCell ref="M24:P24"/>
    <mergeCell ref="Q24:R24"/>
    <mergeCell ref="S24:U24"/>
    <mergeCell ref="V24:W24"/>
    <mergeCell ref="AD24:AE24"/>
    <mergeCell ref="H25:L25"/>
    <mergeCell ref="M25:P25"/>
    <mergeCell ref="Q25:R25"/>
    <mergeCell ref="S25:U25"/>
    <mergeCell ref="V25:W25"/>
    <mergeCell ref="AD25:AE25"/>
    <mergeCell ref="AD22:AE22"/>
    <mergeCell ref="H23:L23"/>
    <mergeCell ref="M23:P23"/>
    <mergeCell ref="Q23:R23"/>
    <mergeCell ref="S23:U23"/>
    <mergeCell ref="V23:W23"/>
    <mergeCell ref="AD23:AE23"/>
    <mergeCell ref="AD26:AE26"/>
    <mergeCell ref="F30:J32"/>
    <mergeCell ref="K30:P30"/>
    <mergeCell ref="Q30:U30"/>
    <mergeCell ref="K31:L32"/>
    <mergeCell ref="M31:P32"/>
    <mergeCell ref="H26:L26"/>
    <mergeCell ref="M26:P26"/>
    <mergeCell ref="Q26:R26"/>
    <mergeCell ref="S26:U26"/>
    <mergeCell ref="V26:W26"/>
    <mergeCell ref="F26:G27"/>
    <mergeCell ref="H27:L27"/>
    <mergeCell ref="X26:AA26"/>
    <mergeCell ref="X27:AA27"/>
    <mergeCell ref="S31:U31"/>
    <mergeCell ref="Q32:R32"/>
    <mergeCell ref="S32:U32"/>
    <mergeCell ref="G33:J33"/>
    <mergeCell ref="K33:L33"/>
    <mergeCell ref="M33:P33"/>
    <mergeCell ref="Q33:R33"/>
    <mergeCell ref="S33:U33"/>
    <mergeCell ref="G34:J34"/>
    <mergeCell ref="K34:L34"/>
    <mergeCell ref="M34:P34"/>
    <mergeCell ref="Q34:R34"/>
    <mergeCell ref="S34:U34"/>
    <mergeCell ref="G35:J35"/>
    <mergeCell ref="K35:L35"/>
    <mergeCell ref="M35:P35"/>
    <mergeCell ref="Q35:R35"/>
    <mergeCell ref="S35:U35"/>
    <mergeCell ref="G36:J36"/>
    <mergeCell ref="K36:L36"/>
    <mergeCell ref="M36:P36"/>
    <mergeCell ref="Q36:R36"/>
    <mergeCell ref="S36:U36"/>
    <mergeCell ref="H42:I42"/>
    <mergeCell ref="M42:N42"/>
    <mergeCell ref="F45:G45"/>
    <mergeCell ref="F47:F48"/>
    <mergeCell ref="G47:G48"/>
    <mergeCell ref="J47:J48"/>
    <mergeCell ref="K47:K48"/>
    <mergeCell ref="L47:L48"/>
    <mergeCell ref="M47:M48"/>
    <mergeCell ref="BA47:BA48"/>
    <mergeCell ref="BB47:BB48"/>
    <mergeCell ref="BC47:BC48"/>
    <mergeCell ref="AB47:AB48"/>
    <mergeCell ref="AC47:AC48"/>
    <mergeCell ref="AF47:AF48"/>
    <mergeCell ref="AG47:AG48"/>
    <mergeCell ref="AH47:AH48"/>
    <mergeCell ref="AI47:AI48"/>
    <mergeCell ref="BR47:BR48"/>
    <mergeCell ref="BS47:BS48"/>
    <mergeCell ref="BV47:BV48"/>
    <mergeCell ref="BW47:BW48"/>
    <mergeCell ref="BX47:BX48"/>
    <mergeCell ref="BY47:BY48"/>
    <mergeCell ref="BG47:BG48"/>
    <mergeCell ref="BH47:BH48"/>
    <mergeCell ref="BK47:BK48"/>
    <mergeCell ref="BL47:BL48"/>
    <mergeCell ref="BM47:BM48"/>
    <mergeCell ref="BN47:BN48"/>
    <mergeCell ref="AD51:AE51"/>
    <mergeCell ref="AX51:AY51"/>
    <mergeCell ref="F49:F66"/>
    <mergeCell ref="G49:G54"/>
    <mergeCell ref="H49:I49"/>
    <mergeCell ref="Q49:Q71"/>
    <mergeCell ref="R49:R54"/>
    <mergeCell ref="S49:T49"/>
    <mergeCell ref="H50:I50"/>
    <mergeCell ref="S50:T50"/>
    <mergeCell ref="H51:I51"/>
    <mergeCell ref="S51:T51"/>
    <mergeCell ref="H52:I52"/>
    <mergeCell ref="S52:T52"/>
    <mergeCell ref="AD52:AE52"/>
    <mergeCell ref="AX52:AY52"/>
    <mergeCell ref="AB49:AB71"/>
    <mergeCell ref="AC49:AC54"/>
    <mergeCell ref="AD49:AE49"/>
    <mergeCell ref="AV49:AV66"/>
    <mergeCell ref="AW49:AW54"/>
    <mergeCell ref="AX49:AY49"/>
    <mergeCell ref="AD50:AE50"/>
    <mergeCell ref="AX50:AY50"/>
    <mergeCell ref="BI52:BJ52"/>
    <mergeCell ref="BT52:BU52"/>
    <mergeCell ref="BG49:BG71"/>
    <mergeCell ref="BH49:BH54"/>
    <mergeCell ref="BI49:BJ49"/>
    <mergeCell ref="BR49:BR71"/>
    <mergeCell ref="BS49:BS54"/>
    <mergeCell ref="BT49:BU49"/>
    <mergeCell ref="BI50:BJ50"/>
    <mergeCell ref="BT50:BU50"/>
    <mergeCell ref="BI51:BJ51"/>
    <mergeCell ref="BT51:BU51"/>
    <mergeCell ref="BT69:BU69"/>
    <mergeCell ref="BT70:BU70"/>
    <mergeCell ref="BS67:BS71"/>
    <mergeCell ref="BT67:BU67"/>
    <mergeCell ref="BT68:BU68"/>
    <mergeCell ref="BI69:BJ69"/>
    <mergeCell ref="H54:I54"/>
    <mergeCell ref="S54:T54"/>
    <mergeCell ref="AD54:AE54"/>
    <mergeCell ref="AX54:AY54"/>
    <mergeCell ref="BI54:BJ54"/>
    <mergeCell ref="BT54:BU54"/>
    <mergeCell ref="H53:I53"/>
    <mergeCell ref="S53:T53"/>
    <mergeCell ref="AD53:AE53"/>
    <mergeCell ref="AX53:AY53"/>
    <mergeCell ref="BI53:BJ53"/>
    <mergeCell ref="BT53:BU53"/>
    <mergeCell ref="G55:G60"/>
    <mergeCell ref="H55:I55"/>
    <mergeCell ref="R55:R60"/>
    <mergeCell ref="S55:T55"/>
    <mergeCell ref="AC55:AC60"/>
    <mergeCell ref="AD55:AE55"/>
    <mergeCell ref="H56:I56"/>
    <mergeCell ref="S56:T56"/>
    <mergeCell ref="AD56:AE56"/>
    <mergeCell ref="H57:I57"/>
    <mergeCell ref="S57:T57"/>
    <mergeCell ref="AD57:AE57"/>
    <mergeCell ref="H59:I59"/>
    <mergeCell ref="S59:T59"/>
    <mergeCell ref="AD59:AE59"/>
    <mergeCell ref="AX57:AY57"/>
    <mergeCell ref="BI57:BJ57"/>
    <mergeCell ref="BT57:BU57"/>
    <mergeCell ref="H58:I58"/>
    <mergeCell ref="S58:T58"/>
    <mergeCell ref="AD58:AE58"/>
    <mergeCell ref="AX58:AY58"/>
    <mergeCell ref="BI58:BJ58"/>
    <mergeCell ref="AW55:AW60"/>
    <mergeCell ref="AX55:AY55"/>
    <mergeCell ref="BH55:BH60"/>
    <mergeCell ref="BI55:BJ55"/>
    <mergeCell ref="BS55:BS60"/>
    <mergeCell ref="BT55:BU55"/>
    <mergeCell ref="AX56:AY56"/>
    <mergeCell ref="BI56:BJ56"/>
    <mergeCell ref="BT56:BU56"/>
    <mergeCell ref="BT58:BU58"/>
    <mergeCell ref="H60:I60"/>
    <mergeCell ref="S60:T60"/>
    <mergeCell ref="AD60:AE60"/>
    <mergeCell ref="AX60:AY60"/>
    <mergeCell ref="BI60:BJ60"/>
    <mergeCell ref="BT60:BU60"/>
    <mergeCell ref="AX59:AY59"/>
    <mergeCell ref="BI59:BJ59"/>
    <mergeCell ref="BT59:BU59"/>
    <mergeCell ref="G61:G66"/>
    <mergeCell ref="H61:I61"/>
    <mergeCell ref="R61:R66"/>
    <mergeCell ref="S61:T61"/>
    <mergeCell ref="AC61:AC66"/>
    <mergeCell ref="AD61:AE61"/>
    <mergeCell ref="H62:I62"/>
    <mergeCell ref="S62:T62"/>
    <mergeCell ref="AD62:AE62"/>
    <mergeCell ref="H63:I63"/>
    <mergeCell ref="S63:T63"/>
    <mergeCell ref="AD63:AE63"/>
    <mergeCell ref="AX63:AY63"/>
    <mergeCell ref="BI63:BJ63"/>
    <mergeCell ref="BT63:BU63"/>
    <mergeCell ref="H64:I64"/>
    <mergeCell ref="S64:T64"/>
    <mergeCell ref="AD64:AE64"/>
    <mergeCell ref="AX64:AY64"/>
    <mergeCell ref="BI64:BJ64"/>
    <mergeCell ref="AW61:AW66"/>
    <mergeCell ref="AX61:AY61"/>
    <mergeCell ref="BH61:BH66"/>
    <mergeCell ref="BI61:BJ61"/>
    <mergeCell ref="BS61:BS66"/>
    <mergeCell ref="BT61:BU61"/>
    <mergeCell ref="AX62:AY62"/>
    <mergeCell ref="BI62:BJ62"/>
    <mergeCell ref="BT62:BU62"/>
    <mergeCell ref="BT64:BU64"/>
    <mergeCell ref="H66:I66"/>
    <mergeCell ref="S66:T66"/>
    <mergeCell ref="AD66:AE66"/>
    <mergeCell ref="AX66:AY66"/>
    <mergeCell ref="BI66:BJ66"/>
    <mergeCell ref="BT66:BU66"/>
    <mergeCell ref="H65:I65"/>
    <mergeCell ref="S65:T65"/>
    <mergeCell ref="AD65:AE65"/>
    <mergeCell ref="AX65:AY65"/>
    <mergeCell ref="BI65:BJ65"/>
    <mergeCell ref="BT65:BU65"/>
    <mergeCell ref="H68:I68"/>
    <mergeCell ref="S68:T68"/>
    <mergeCell ref="AD68:AE68"/>
    <mergeCell ref="AX68:AY68"/>
    <mergeCell ref="BI68:BJ68"/>
    <mergeCell ref="H69:I69"/>
    <mergeCell ref="S69:T69"/>
    <mergeCell ref="AD71:AE71"/>
    <mergeCell ref="F67:F72"/>
    <mergeCell ref="G67:G72"/>
    <mergeCell ref="H67:I67"/>
    <mergeCell ref="R67:R71"/>
    <mergeCell ref="S67:T67"/>
    <mergeCell ref="AC67:AC71"/>
    <mergeCell ref="H71:I71"/>
    <mergeCell ref="S71:T71"/>
    <mergeCell ref="H70:I70"/>
    <mergeCell ref="S70:T70"/>
    <mergeCell ref="AD70:AE70"/>
    <mergeCell ref="AD67:AE67"/>
    <mergeCell ref="H72:I72"/>
    <mergeCell ref="AC72:AC77"/>
    <mergeCell ref="AD72:AE72"/>
    <mergeCell ref="F75:F77"/>
    <mergeCell ref="AX72:AY72"/>
    <mergeCell ref="BR72:BR77"/>
    <mergeCell ref="BS72:BS77"/>
    <mergeCell ref="BT72:BU72"/>
    <mergeCell ref="AD73:AE73"/>
    <mergeCell ref="BT73:BU73"/>
    <mergeCell ref="AD74:AE74"/>
    <mergeCell ref="BT74:BU74"/>
    <mergeCell ref="BT75:BU75"/>
    <mergeCell ref="BT76:BU76"/>
    <mergeCell ref="BT77:BU77"/>
    <mergeCell ref="AV67:AV72"/>
    <mergeCell ref="AW67:AW72"/>
    <mergeCell ref="AX67:AY67"/>
    <mergeCell ref="BH67:BH71"/>
    <mergeCell ref="BI67:BJ67"/>
    <mergeCell ref="AD69:AE69"/>
    <mergeCell ref="AX71:AY71"/>
    <mergeCell ref="BI71:BJ71"/>
    <mergeCell ref="BT71:BU71"/>
    <mergeCell ref="AX69:AY69"/>
    <mergeCell ref="AD75:AE75"/>
    <mergeCell ref="AX70:AY70"/>
    <mergeCell ref="BI70:BJ70"/>
    <mergeCell ref="G78:I78"/>
    <mergeCell ref="G79:I79"/>
    <mergeCell ref="G80:I80"/>
    <mergeCell ref="G81:I81"/>
    <mergeCell ref="J76:J77"/>
    <mergeCell ref="K76:K77"/>
    <mergeCell ref="AD76:AE76"/>
    <mergeCell ref="AD77:AE77"/>
    <mergeCell ref="AC78:AC83"/>
    <mergeCell ref="AD78:AE78"/>
    <mergeCell ref="AD79:AE79"/>
    <mergeCell ref="AD80:AE80"/>
    <mergeCell ref="AD81:AE81"/>
    <mergeCell ref="AD82:AE82"/>
    <mergeCell ref="AD83:AE83"/>
    <mergeCell ref="G75:I77"/>
    <mergeCell ref="J75:K75"/>
    <mergeCell ref="L75:M75"/>
    <mergeCell ref="X17:AA17"/>
    <mergeCell ref="X18:AA18"/>
    <mergeCell ref="X19:AA19"/>
    <mergeCell ref="X20:AA20"/>
    <mergeCell ref="X21:AA21"/>
    <mergeCell ref="X22:AA22"/>
    <mergeCell ref="X23:AA23"/>
    <mergeCell ref="X24:AA24"/>
    <mergeCell ref="X25:AA25"/>
  </mergeCells>
  <phoneticPr fontId="4"/>
  <conditionalFormatting sqref="Q7:S7">
    <cfRule type="expression" dxfId="48" priority="11">
      <formula>$S$7="大"</formula>
    </cfRule>
    <cfRule type="expression" dxfId="47" priority="12">
      <formula>$S$7="中"</formula>
    </cfRule>
    <cfRule type="expression" dxfId="46" priority="13">
      <formula>$S$7="小"</formula>
    </cfRule>
  </conditionalFormatting>
  <conditionalFormatting sqref="AD14:AD26 AF14:AF26">
    <cfRule type="expression" dxfId="45" priority="14">
      <formula>IF($S$7="大",$AF14=MAX($AF14,$AH14))</formula>
    </cfRule>
    <cfRule type="expression" dxfId="44" priority="15">
      <formula>IF($S$7="中",$AF14=MAX($AF14,$AH14))</formula>
    </cfRule>
    <cfRule type="expression" dxfId="43" priority="16">
      <formula>$AD14="Aグレード"</formula>
    </cfRule>
    <cfRule type="expression" dxfId="42" priority="17">
      <formula>$AD14="Sグレード"</formula>
    </cfRule>
  </conditionalFormatting>
  <conditionalFormatting sqref="AG14:AH26">
    <cfRule type="expression" dxfId="41" priority="18">
      <formula>IF($S$7="大",$AH14=MAX($AF14,$AH14))</formula>
    </cfRule>
    <cfRule type="expression" dxfId="40" priority="19">
      <formula>IF($S$7="中",$AH14=MAX($AF14,$AH14))</formula>
    </cfRule>
    <cfRule type="expression" dxfId="39" priority="20">
      <formula>$AG14="省エネ基準"</formula>
    </cfRule>
    <cfRule type="expression" dxfId="38" priority="21">
      <formula>$AG14="ZEH"</formula>
    </cfRule>
  </conditionalFormatting>
  <conditionalFormatting sqref="AG14:AH26">
    <cfRule type="expression" dxfId="37" priority="22">
      <formula>IF($S$7="小",$AH14=MAX($AF14,$AH14))</formula>
    </cfRule>
  </conditionalFormatting>
  <conditionalFormatting sqref="AD14:AD26 AF14:AF26">
    <cfRule type="expression" dxfId="36" priority="23">
      <formula>IF($S$7="小",$AF14=MAX($AF14,$AH14))</formula>
    </cfRule>
  </conditionalFormatting>
  <conditionalFormatting sqref="AD27 AF27">
    <cfRule type="expression" dxfId="35" priority="1">
      <formula>IF($S$7="大",$AF27=MAX($AF27,$AH27))</formula>
    </cfRule>
    <cfRule type="expression" dxfId="34" priority="2">
      <formula>IF($S$7="中",$AF27=MAX($AF27,$AH27))</formula>
    </cfRule>
    <cfRule type="expression" dxfId="33" priority="3">
      <formula>$AD27="Aグレード"</formula>
    </cfRule>
    <cfRule type="expression" dxfId="32" priority="4">
      <formula>$AD27="Sグレード"</formula>
    </cfRule>
  </conditionalFormatting>
  <conditionalFormatting sqref="AG27:AH27">
    <cfRule type="expression" dxfId="31" priority="5">
      <formula>IF($S$7="大",$AH27=MAX($AF27,$AH27))</formula>
    </cfRule>
    <cfRule type="expression" dxfId="30" priority="6">
      <formula>IF($S$7="中",$AH27=MAX($AF27,$AH27))</formula>
    </cfRule>
    <cfRule type="expression" dxfId="29" priority="7">
      <formula>$AG27="省エネ基準"</formula>
    </cfRule>
    <cfRule type="expression" dxfId="28" priority="8">
      <formula>$AG27="ZEH"</formula>
    </cfRule>
  </conditionalFormatting>
  <conditionalFormatting sqref="AG27:AH27">
    <cfRule type="expression" dxfId="27" priority="9">
      <formula>IF($S$7="小",$AH27=MAX($AF27,$AH27))</formula>
    </cfRule>
  </conditionalFormatting>
  <conditionalFormatting sqref="AD27 AF27">
    <cfRule type="expression" dxfId="26" priority="10">
      <formula>IF($S$7="小",$AF27=MAX($AF27,$AH27))</formula>
    </cfRule>
  </conditionalFormatting>
  <dataValidations count="2">
    <dataValidation type="list" allowBlank="1" showInputMessage="1" showErrorMessage="1" sqref="F7:G7" xr:uid="{00000000-0002-0000-0300-000000000000}">
      <formula1>$A$2:$A$3</formula1>
    </dataValidation>
    <dataValidation type="list" allowBlank="1" showInputMessage="1" showErrorMessage="1" sqref="F45:G45" xr:uid="{00000000-0002-0000-0300-000001000000}">
      <formula1>$A$41:$A$43</formula1>
    </dataValidation>
  </dataValidations>
  <printOptions horizontalCentered="1"/>
  <pageMargins left="0" right="0" top="0" bottom="0" header="0.31496062992125984" footer="0.31496062992125984"/>
  <pageSetup paperSize="9" scale="50" fitToHeight="0" orientation="landscape" r:id="rId1"/>
  <rowBreaks count="1" manualBreakCount="1">
    <brk id="38" min="4" max="3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L89"/>
  <sheetViews>
    <sheetView showGridLines="0" view="pageBreakPreview" topLeftCell="D1" zoomScale="55" zoomScaleNormal="55" zoomScaleSheetLayoutView="55" workbookViewId="0">
      <selection activeCell="AA18" sqref="AA18:AC18"/>
    </sheetView>
  </sheetViews>
  <sheetFormatPr defaultColWidth="9" defaultRowHeight="15.75" outlineLevelCol="1" x14ac:dyDescent="0.4"/>
  <cols>
    <col min="1" max="1" width="9" style="3" hidden="1" customWidth="1" outlineLevel="1"/>
    <col min="2" max="2" width="5.75" style="3" hidden="1" customWidth="1" outlineLevel="1"/>
    <col min="3" max="3" width="18.125" style="3" hidden="1" customWidth="1" outlineLevel="1"/>
    <col min="4" max="4" width="6.5" style="3" customWidth="1" collapsed="1"/>
    <col min="5" max="5" width="2.375" style="3" customWidth="1"/>
    <col min="6" max="7" width="11.875" style="3" customWidth="1"/>
    <col min="8" max="9" width="5.875" style="3" customWidth="1"/>
    <col min="10" max="14" width="11" style="3" customWidth="1"/>
    <col min="15" max="16" width="2.125" style="3" customWidth="1"/>
    <col min="17" max="17" width="4.5" style="3" customWidth="1"/>
    <col min="18" max="19" width="11.875" style="3" customWidth="1"/>
    <col min="20" max="21" width="5.875" style="3" customWidth="1"/>
    <col min="22" max="26" width="11" style="3" customWidth="1"/>
    <col min="27" max="29" width="4.125" style="3" customWidth="1"/>
    <col min="30" max="31" width="11.875" style="3" customWidth="1"/>
    <col min="32" max="33" width="5.875" style="3" customWidth="1"/>
    <col min="34" max="38" width="11" style="3" customWidth="1"/>
    <col min="39" max="39" width="3.625" style="3" customWidth="1"/>
    <col min="40" max="43" width="9" style="3" customWidth="1"/>
    <col min="44" max="47" width="9" style="3" hidden="1" customWidth="1" outlineLevel="1"/>
    <col min="48" max="48" width="4.375" style="3" hidden="1" customWidth="1" outlineLevel="1"/>
    <col min="49" max="49" width="6.375" style="3" hidden="1" customWidth="1" outlineLevel="1"/>
    <col min="50" max="50" width="7.625" style="3" hidden="1" customWidth="1" outlineLevel="1"/>
    <col min="51" max="51" width="9.875" style="3" hidden="1" customWidth="1" outlineLevel="1"/>
    <col min="52" max="52" width="19.375" style="3" hidden="1" customWidth="1" outlineLevel="1"/>
    <col min="53" max="53" width="8.375" style="3" hidden="1" customWidth="1" outlineLevel="1"/>
    <col min="54" max="54" width="11" style="3" hidden="1" customWidth="1" outlineLevel="1"/>
    <col min="55" max="55" width="11.375" style="3" hidden="1" customWidth="1" outlineLevel="1"/>
    <col min="56" max="59" width="13.375" style="3" hidden="1" customWidth="1" outlineLevel="1"/>
    <col min="60" max="60" width="4.375" style="3" hidden="1" customWidth="1" outlineLevel="1"/>
    <col min="61" max="62" width="6.375" style="3" hidden="1" customWidth="1" outlineLevel="1"/>
    <col min="63" max="63" width="8.375" style="3" hidden="1" customWidth="1" outlineLevel="1"/>
    <col min="64" max="64" width="21.875" style="3" hidden="1" customWidth="1" outlineLevel="1"/>
    <col min="65" max="66" width="8.875" style="3" hidden="1" customWidth="1" outlineLevel="1"/>
    <col min="67" max="67" width="11.375" style="3" hidden="1" customWidth="1" outlineLevel="1"/>
    <col min="68" max="71" width="13.375" style="3" hidden="1" customWidth="1" outlineLevel="1"/>
    <col min="72" max="72" width="4.375" style="3" hidden="1" customWidth="1" outlineLevel="1"/>
    <col min="73" max="74" width="6.375" style="3" hidden="1" customWidth="1" outlineLevel="1"/>
    <col min="75" max="75" width="13.625" style="3" hidden="1" customWidth="1" outlineLevel="1"/>
    <col min="76" max="76" width="21.875" style="3" hidden="1" customWidth="1" outlineLevel="1"/>
    <col min="77" max="78" width="8.875" style="3" hidden="1" customWidth="1" outlineLevel="1"/>
    <col min="79" max="79" width="11.375" style="3" hidden="1" customWidth="1" outlineLevel="1"/>
    <col min="80" max="83" width="13.375" style="3" hidden="1" customWidth="1" outlineLevel="1"/>
    <col min="84" max="89" width="9" style="3" hidden="1" customWidth="1" outlineLevel="1"/>
    <col min="90" max="90" width="9" style="3" collapsed="1"/>
    <col min="91" max="16384" width="9" style="3"/>
  </cols>
  <sheetData>
    <row r="2" spans="1:39" ht="13.5" customHeight="1" x14ac:dyDescent="0.35">
      <c r="A2" s="3" t="s">
        <v>122</v>
      </c>
      <c r="L2" s="69"/>
    </row>
    <row r="3" spans="1:39" ht="33" x14ac:dyDescent="0.4">
      <c r="A3" s="3" t="s">
        <v>60</v>
      </c>
      <c r="F3" s="70" t="s">
        <v>206</v>
      </c>
      <c r="H3" s="50"/>
      <c r="L3" s="50"/>
    </row>
    <row r="4" spans="1:39" ht="6" customHeight="1" x14ac:dyDescent="0.4"/>
    <row r="5" spans="1:39" ht="6" customHeight="1" x14ac:dyDescent="0.4"/>
    <row r="6" spans="1:39" ht="20.25" thickBot="1" x14ac:dyDescent="0.45">
      <c r="E6" s="119"/>
      <c r="F6" s="120" t="s">
        <v>150</v>
      </c>
      <c r="G6" s="121"/>
      <c r="H6" s="121"/>
      <c r="I6" s="122"/>
      <c r="J6" s="123" t="s">
        <v>151</v>
      </c>
      <c r="K6" s="122"/>
      <c r="L6" s="122"/>
      <c r="M6" s="122"/>
      <c r="N6" s="122"/>
      <c r="O6" s="122"/>
      <c r="P6" s="122"/>
      <c r="Q6" s="120"/>
      <c r="R6" s="120" t="s">
        <v>156</v>
      </c>
      <c r="S6" s="121"/>
      <c r="T6" s="121"/>
      <c r="U6" s="119"/>
      <c r="V6" s="119"/>
      <c r="W6" s="124" t="s">
        <v>152</v>
      </c>
      <c r="X6" s="125"/>
      <c r="Y6" s="124" t="s">
        <v>153</v>
      </c>
      <c r="Z6" s="124"/>
      <c r="AA6" s="124" t="s">
        <v>154</v>
      </c>
      <c r="AB6" s="119"/>
      <c r="AC6" s="119"/>
      <c r="AD6" s="119"/>
      <c r="AE6" s="124" t="s">
        <v>155</v>
      </c>
      <c r="AF6" s="119"/>
      <c r="AG6" s="125"/>
      <c r="AH6" s="119"/>
      <c r="AI6" s="119"/>
      <c r="AJ6" s="119"/>
      <c r="AK6" s="119"/>
      <c r="AL6" s="119"/>
      <c r="AM6" s="119"/>
    </row>
    <row r="7" spans="1:39" ht="38.25" customHeight="1" thickBot="1" x14ac:dyDescent="0.45">
      <c r="E7" s="119"/>
      <c r="F7" s="440" t="s">
        <v>122</v>
      </c>
      <c r="G7" s="441"/>
      <c r="H7" s="119"/>
      <c r="I7" s="127" t="s">
        <v>40</v>
      </c>
      <c r="J7" s="209">
        <v>600</v>
      </c>
      <c r="K7" s="126" t="s">
        <v>228</v>
      </c>
      <c r="L7" s="209">
        <v>900</v>
      </c>
      <c r="M7" s="216" t="s">
        <v>157</v>
      </c>
      <c r="N7" s="126"/>
      <c r="O7" s="119"/>
      <c r="P7" s="119"/>
      <c r="Q7" s="144"/>
      <c r="R7" s="313">
        <f>J7*L7/1000000</f>
        <v>0.54</v>
      </c>
      <c r="S7" s="118" t="s">
        <v>149</v>
      </c>
      <c r="T7" s="143" t="str">
        <f>IF(R7&gt;=2.8,"大",IF(R7&gt;=1.6,"中",IF(R7&gt;=0.2,"小",IF(R7&gt;0,"極小","-"))))</f>
        <v>小</v>
      </c>
      <c r="U7" s="119"/>
      <c r="V7" s="119"/>
      <c r="W7" s="208">
        <v>100</v>
      </c>
      <c r="X7" s="207" t="s">
        <v>147</v>
      </c>
      <c r="Y7" s="209"/>
      <c r="Z7" s="207" t="s">
        <v>148</v>
      </c>
      <c r="AA7" s="444"/>
      <c r="AB7" s="778"/>
      <c r="AC7" s="445"/>
      <c r="AD7" s="207" t="s">
        <v>148</v>
      </c>
      <c r="AE7" s="209"/>
      <c r="AF7" s="207" t="s">
        <v>148</v>
      </c>
      <c r="AG7" s="119"/>
      <c r="AH7" s="119"/>
      <c r="AI7" s="119"/>
      <c r="AJ7" s="119"/>
      <c r="AK7" s="119"/>
      <c r="AL7" s="119"/>
      <c r="AM7" s="119"/>
    </row>
    <row r="8" spans="1:39" ht="12" customHeight="1" x14ac:dyDescent="0.4"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5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</row>
    <row r="9" spans="1:39" ht="7.5" customHeight="1" x14ac:dyDescent="0.4">
      <c r="AA9" s="409" t="s">
        <v>274</v>
      </c>
      <c r="AB9" s="409"/>
      <c r="AC9" s="409"/>
      <c r="AI9" s="409" t="s">
        <v>134</v>
      </c>
    </row>
    <row r="10" spans="1:39" ht="7.5" customHeight="1" x14ac:dyDescent="0.4">
      <c r="AA10" s="409"/>
      <c r="AB10" s="409"/>
      <c r="AC10" s="409"/>
      <c r="AI10" s="409"/>
    </row>
    <row r="11" spans="1:39" ht="9.75" customHeight="1" thickBot="1" x14ac:dyDescent="0.45">
      <c r="AA11" s="732"/>
      <c r="AB11" s="732"/>
      <c r="AC11" s="732"/>
      <c r="AI11" s="409"/>
    </row>
    <row r="12" spans="1:39" ht="24" customHeight="1" x14ac:dyDescent="0.4">
      <c r="F12" s="411"/>
      <c r="G12" s="412"/>
      <c r="H12" s="412"/>
      <c r="I12" s="412"/>
      <c r="J12" s="412"/>
      <c r="K12" s="412"/>
      <c r="L12" s="415"/>
      <c r="M12" s="411" t="s">
        <v>101</v>
      </c>
      <c r="N12" s="412"/>
      <c r="O12" s="412"/>
      <c r="P12" s="415"/>
      <c r="Q12" s="484" t="s">
        <v>160</v>
      </c>
      <c r="R12" s="484"/>
      <c r="S12" s="418"/>
      <c r="T12" s="421" t="s">
        <v>102</v>
      </c>
      <c r="U12" s="422"/>
      <c r="V12" s="423"/>
      <c r="W12" s="427" t="s">
        <v>96</v>
      </c>
      <c r="X12" s="428"/>
      <c r="Y12" s="435" t="s">
        <v>95</v>
      </c>
      <c r="Z12" s="436"/>
      <c r="AA12" s="322"/>
      <c r="AB12" s="322"/>
      <c r="AC12" s="323"/>
      <c r="AE12" s="729" t="s">
        <v>99</v>
      </c>
      <c r="AF12" s="730"/>
      <c r="AG12" s="731"/>
      <c r="AH12" s="463" t="s">
        <v>100</v>
      </c>
      <c r="AI12" s="458"/>
    </row>
    <row r="13" spans="1:39" ht="24" customHeight="1" x14ac:dyDescent="0.4">
      <c r="A13" s="3" t="s">
        <v>196</v>
      </c>
      <c r="B13" s="3" t="s">
        <v>195</v>
      </c>
      <c r="F13" s="413"/>
      <c r="G13" s="414"/>
      <c r="H13" s="414"/>
      <c r="I13" s="414"/>
      <c r="J13" s="414"/>
      <c r="K13" s="414"/>
      <c r="L13" s="416"/>
      <c r="M13" s="772"/>
      <c r="N13" s="773"/>
      <c r="O13" s="773"/>
      <c r="P13" s="774"/>
      <c r="Q13" s="485"/>
      <c r="R13" s="485"/>
      <c r="S13" s="420"/>
      <c r="T13" s="424"/>
      <c r="U13" s="425"/>
      <c r="V13" s="426"/>
      <c r="W13" s="427"/>
      <c r="X13" s="428"/>
      <c r="Y13" s="437"/>
      <c r="Z13" s="425"/>
      <c r="AA13" s="775" t="s">
        <v>273</v>
      </c>
      <c r="AB13" s="776"/>
      <c r="AC13" s="777"/>
      <c r="AE13" s="319" t="s">
        <v>97</v>
      </c>
      <c r="AF13" s="727" t="s">
        <v>96</v>
      </c>
      <c r="AG13" s="728"/>
      <c r="AH13" s="132" t="s">
        <v>98</v>
      </c>
      <c r="AI13" s="131" t="s">
        <v>96</v>
      </c>
    </row>
    <row r="14" spans="1:39" ht="28.5" customHeight="1" x14ac:dyDescent="0.4">
      <c r="A14" s="3" t="str">
        <f>IFERROR(IF(J7&gt;=BC43,IF(J7&lt;=BC44,BC42,IF(J7&gt;=BD43,IF(J7&lt;=BD44,BD42,IF(J7&gt;=BE43,IF(J7&lt;=BE44,BE42,IF(J7&gt;=BF43,IF(J7&lt;=BF44,BF42,IF(J7&gt;=BG43,IF(J&lt;=BG44,BG42,""),"")),"")),"")),"")),""),"")</f>
        <v>WB</v>
      </c>
      <c r="B14" s="3" t="str">
        <f>IFERROR(IF(L7&gt;=AW47,IF(L7&lt;=AX47,AV47,IF(L7&gt;=AW48,IF(L7&lt;=AX48,AV48,IF(L7&gt;=AW49,IF(L7&lt;=AX49,AV49,IF(L7&gt;=AW50,IF(L7&lt;=AX50,AV50,IF(L7&gt;=AW51,IF(L7&lt;=AX51,AV51,IF(L7&gt;=AW52,IF(L7&lt;=AX52,AV52,""),"")),"")),"")),"")),"")),""),"")</f>
        <v>HB</v>
      </c>
      <c r="C14" s="3" t="s">
        <v>71</v>
      </c>
      <c r="F14" s="446" t="s">
        <v>83</v>
      </c>
      <c r="G14" s="447"/>
      <c r="H14" s="458" t="s">
        <v>103</v>
      </c>
      <c r="I14" s="459"/>
      <c r="J14" s="459"/>
      <c r="K14" s="459"/>
      <c r="L14" s="459"/>
      <c r="M14" s="666">
        <f>IFERROR(VLOOKUP($B$14,$AV$47:$BG$52,MATCH($A$14,$AV$42:$BG$42,0),0),"-")</f>
        <v>36800</v>
      </c>
      <c r="N14" s="667"/>
      <c r="O14" s="667"/>
      <c r="P14" s="668"/>
      <c r="Q14" s="667">
        <f>IFERROR(IF($W$7="","",(ROUNDUP(M14*$W$7/100,-2))),"-")</f>
        <v>36800</v>
      </c>
      <c r="R14" s="667"/>
      <c r="S14" s="668"/>
      <c r="T14" s="462">
        <f>IFERROR(IF(M14="-","-",IF(SUM(Q14,$Y$7,$AA$7,$AE$7)=0,"",SUM(Q14,$Y$7,$AA$7,$AE$7))),"-")</f>
        <v>36800</v>
      </c>
      <c r="U14" s="657"/>
      <c r="V14" s="658"/>
      <c r="W14" s="461">
        <f t="shared" ref="W14:W25" si="0">IF(M14="-","-",MAX(AI14,AF14))</f>
        <v>0</v>
      </c>
      <c r="X14" s="462"/>
      <c r="Y14" s="403">
        <f>IFERROR(IF((T14-W14)&lt;0,0,T14-W14),"-")</f>
        <v>36800</v>
      </c>
      <c r="Z14" s="404"/>
      <c r="AA14" s="735">
        <f>Y14/M14</f>
        <v>1</v>
      </c>
      <c r="AB14" s="736"/>
      <c r="AC14" s="737"/>
      <c r="AE14" s="330" t="str">
        <f>IF(M14="-","-",VLOOKUP($C14,BD!$F$10:$H$13,2,0))</f>
        <v>対象外</v>
      </c>
      <c r="AF14" s="723" t="str">
        <f>IFERROR(VLOOKUP(FIX!$T$7,BD!$G$23:$L$26,MATCH(FIX!AE14,BD!$G$22:$L$22,0),0),"-")</f>
        <v>-</v>
      </c>
      <c r="AG14" s="724"/>
      <c r="AH14" s="134" t="str">
        <f>IF(M14="-","-",VLOOKUP($C14,BD!$F$10:$K$13,6,0))</f>
        <v>対象外</v>
      </c>
      <c r="AI14" s="300" t="str">
        <f>IFERROR(VLOOKUP(FIX!$T$7,BD!$G$23:$L$26,MATCH(FIX!AH14,BD!$G$22:$L$22,0),0),"-")</f>
        <v>-</v>
      </c>
    </row>
    <row r="15" spans="1:39" ht="28.5" customHeight="1" x14ac:dyDescent="0.4">
      <c r="A15" s="3" t="str">
        <f>IFERROR(IF(J7&gt;=BC43,IF(J7&lt;=BC44,BC42,IF(J7&gt;=BD43,IF(J7&lt;=BD44,BD42,IF(J7&gt;=BE43,IF(J7&lt;=BE44,BE42,IF(J7&gt;=BF43,IF(J7&lt;=BF44,BF42,IF(J7&gt;=BG43,IF(J&lt;=BG44,BG42,""),"")),"")),"")),"")),""),"")</f>
        <v>WB</v>
      </c>
      <c r="B15" s="3" t="str">
        <f>IFERROR(IF(L7&gt;=AW53,IF(L7&lt;=AX53,AV53,IF(L7&gt;=AW54,IF(L7&lt;=AX54,AV54,IF(L7&gt;=AW55,IF(L7&lt;=AX55,AV55,IF(L7&gt;=AW56,IF(L7&lt;=AX56,AV56,IF(L7&gt;=AW57,IF(L7&lt;=AX57,AV57,IF(L7&gt;=AW58,IF(L7&lt;=AX58,AV58,""),"")),"")),"")),"")),"")),""),"")</f>
        <v>HB</v>
      </c>
      <c r="C15" s="3" t="s">
        <v>71</v>
      </c>
      <c r="F15" s="446"/>
      <c r="G15" s="447"/>
      <c r="H15" s="465" t="s">
        <v>88</v>
      </c>
      <c r="I15" s="466"/>
      <c r="J15" s="466"/>
      <c r="K15" s="466"/>
      <c r="L15" s="466"/>
      <c r="M15" s="758">
        <f>IFERROR(VLOOKUP($B$15,$AV$53:$BG$58,MATCH($A$15,$AV$42:$BG$42,0),0),"-")</f>
        <v>38900</v>
      </c>
      <c r="N15" s="759"/>
      <c r="O15" s="759"/>
      <c r="P15" s="760"/>
      <c r="Q15" s="759">
        <f t="shared" ref="Q15:Q25" si="1">IFERROR(IF($W$7="","",(ROUNDUP(M15*$W$7/100,-2))),"-")</f>
        <v>38900</v>
      </c>
      <c r="R15" s="759"/>
      <c r="S15" s="760"/>
      <c r="T15" s="468">
        <f t="shared" ref="T15:T25" si="2">IFERROR(IF(M15="-","-",IF(SUM(Q15,$Y$7,$AA$7,$AE$7)=0,"",SUM(Q15,$Y$7,$AA$7,$AE$7))),"-")</f>
        <v>38900</v>
      </c>
      <c r="U15" s="468"/>
      <c r="V15" s="468"/>
      <c r="W15" s="468">
        <f t="shared" si="0"/>
        <v>0</v>
      </c>
      <c r="X15" s="469"/>
      <c r="Y15" s="407">
        <f t="shared" ref="Y15:Y25" si="3">IFERROR(IF((T15-W15)&lt;0,0,T15-W15),"-")</f>
        <v>38900</v>
      </c>
      <c r="Z15" s="408"/>
      <c r="AA15" s="741">
        <f t="shared" ref="AA15:AA25" si="4">Y15/M15</f>
        <v>1</v>
      </c>
      <c r="AB15" s="742"/>
      <c r="AC15" s="743"/>
      <c r="AE15" s="321" t="str">
        <f>IF(M15="-","-",VLOOKUP($C15,BD!$F$10:$H$13,2,0))</f>
        <v>対象外</v>
      </c>
      <c r="AF15" s="725" t="str">
        <f>IFERROR(VLOOKUP(FIX!$T$7,BD!$G$23:$L$26,MATCH(FIX!AE15,BD!$G$22:$L$22,0),0),"-")</f>
        <v>-</v>
      </c>
      <c r="AG15" s="726"/>
      <c r="AH15" s="132" t="str">
        <f>IF(M15="-","-",VLOOKUP($C15,BD!$F$10:$K$13,6,0))</f>
        <v>対象外</v>
      </c>
      <c r="AI15" s="301" t="str">
        <f>IFERROR(VLOOKUP(FIX!$T$7,BD!$G$23:$L$26,MATCH(FIX!AH15,BD!$G$22:$L$22,0),0),"-")</f>
        <v>-</v>
      </c>
    </row>
    <row r="16" spans="1:39" ht="28.5" customHeight="1" x14ac:dyDescent="0.4">
      <c r="A16" s="3" t="str">
        <f>IFERROR(IF(J7&gt;=BO43,IF(J7&lt;=BO44,BO42,IF(J7&gt;=BP43,IF(J7&lt;=BP44,BP42,IF(J7&gt;=BQ43,IF(J7&lt;=BQ44,BQ42,IF(J7&gt;=BR43,IF(J7&lt;=BR44,BR42,IF(J7&gt;=BS43,IF(J&lt;=BS44,BS42,""),"")),"")),"")),"")),""),"")</f>
        <v>WB</v>
      </c>
      <c r="B16" s="3" t="str">
        <f>IFERROR(IF(L7&gt;=BI47,IF(L7&lt;=BJ47,BH47,IF(L7&gt;=BI48,IF(L7&lt;=BJ48,BH48,IF(L7&gt;=BI49,IF(L7&lt;=BJ49,BH49,IF(L7&gt;=BI50,IF(L7&lt;=BJ50,BH50,IF(L7&gt;=BI51,IF(L7&lt;=BJ51,BH51,IF(L7&gt;=BI52,IF(L7&lt;=BJ52,BH52,""),"")),"")),"")),"")),"")),""),"")</f>
        <v>HB</v>
      </c>
      <c r="C16" s="3" t="s">
        <v>70</v>
      </c>
      <c r="F16" s="446" t="s">
        <v>85</v>
      </c>
      <c r="G16" s="447"/>
      <c r="H16" s="458" t="s">
        <v>104</v>
      </c>
      <c r="I16" s="459"/>
      <c r="J16" s="459"/>
      <c r="K16" s="459"/>
      <c r="L16" s="459"/>
      <c r="M16" s="666">
        <f>IFERROR(VLOOKUP($B$16,$BH$47:$BS$52,MATCH($A$16,$BH$42:$BS$42,0),0),"-")</f>
        <v>48700</v>
      </c>
      <c r="N16" s="667"/>
      <c r="O16" s="667"/>
      <c r="P16" s="668"/>
      <c r="Q16" s="667">
        <f t="shared" si="1"/>
        <v>48700</v>
      </c>
      <c r="R16" s="667"/>
      <c r="S16" s="668"/>
      <c r="T16" s="461">
        <f t="shared" si="2"/>
        <v>48700</v>
      </c>
      <c r="U16" s="461"/>
      <c r="V16" s="461"/>
      <c r="W16" s="461">
        <f t="shared" si="0"/>
        <v>15000</v>
      </c>
      <c r="X16" s="462"/>
      <c r="Y16" s="403">
        <f t="shared" si="3"/>
        <v>33700</v>
      </c>
      <c r="Z16" s="404"/>
      <c r="AA16" s="735">
        <f t="shared" si="4"/>
        <v>0.69199178644763859</v>
      </c>
      <c r="AB16" s="736"/>
      <c r="AC16" s="737"/>
      <c r="AE16" s="320" t="str">
        <f>IF(M16="-","-",VLOOKUP($C16,BD!$F$10:$H$13,2,0))</f>
        <v>対象外</v>
      </c>
      <c r="AF16" s="723" t="str">
        <f>IFERROR(VLOOKUP(FIX!$T$7,BD!$G$23:$L$26,MATCH(FIX!AE16,BD!$G$22:$L$22,0),0),"-")</f>
        <v>-</v>
      </c>
      <c r="AG16" s="724"/>
      <c r="AH16" s="134" t="str">
        <f>IF(M16="-","-",VLOOKUP($C16,BD!$F$10:$K$13,6,0))</f>
        <v>省エネ基準</v>
      </c>
      <c r="AI16" s="302">
        <f>IFERROR(VLOOKUP(FIX!$T$7,BD!$G$23:$L$26,MATCH(FIX!AH16,BD!$G$22:$L$22,0),0),"-")</f>
        <v>15000</v>
      </c>
    </row>
    <row r="17" spans="1:35" ht="28.5" customHeight="1" x14ac:dyDescent="0.4">
      <c r="A17" s="3" t="str">
        <f>IFERROR(IF(J7&gt;=BO43,IF(J7&lt;=BO44,BO42,IF(J7&gt;=BP43,IF(J7&lt;=BP44,BP42,IF(J7&gt;=BQ43,IF(J7&lt;=BQ44,BQ42,IF(J7&gt;=BR43,IF(J7&lt;=BR44,BR42,IF(J7&gt;=BS43,IF(J&lt;=BS44,BS42,""),"")),"")),"")),"")),""),"")</f>
        <v>WB</v>
      </c>
      <c r="B17" s="3" t="str">
        <f>IFERROR(IF(L7&gt;=BI53,IF(L7&lt;=BJ53,BH53,IF(L7&gt;=BI54,IF(L7&lt;=BJ54,BH54,IF(L7&gt;=BI55,IF(L7&lt;=BJ55,BH55,IF(L7&gt;=BI56,IF(L7&lt;=BJ56,BH56,IF(L7&gt;=BI57,IF(L7&lt;=BJ57,BH57,IF(L7&gt;=BI58,IF(L7&lt;=BJ58,BH58,""),"")),"")),"")),"")),"")),""),"")</f>
        <v>HB</v>
      </c>
      <c r="C17" s="3" t="s">
        <v>70</v>
      </c>
      <c r="F17" s="446"/>
      <c r="G17" s="447"/>
      <c r="H17" s="465" t="s">
        <v>91</v>
      </c>
      <c r="I17" s="466"/>
      <c r="J17" s="466"/>
      <c r="K17" s="466"/>
      <c r="L17" s="466"/>
      <c r="M17" s="768">
        <f>IFERROR(VLOOKUP($B$17,$BH$53:$BS$58,MATCH($A$17,$BH$42:$BS$42,0),0),"-")</f>
        <v>62900</v>
      </c>
      <c r="N17" s="769"/>
      <c r="O17" s="769"/>
      <c r="P17" s="770"/>
      <c r="Q17" s="769">
        <f t="shared" si="1"/>
        <v>62900</v>
      </c>
      <c r="R17" s="769"/>
      <c r="S17" s="770"/>
      <c r="T17" s="469">
        <f t="shared" si="2"/>
        <v>62900</v>
      </c>
      <c r="U17" s="662"/>
      <c r="V17" s="663"/>
      <c r="W17" s="469">
        <f t="shared" si="0"/>
        <v>15000</v>
      </c>
      <c r="X17" s="771"/>
      <c r="Y17" s="405">
        <f t="shared" si="3"/>
        <v>47900</v>
      </c>
      <c r="Z17" s="406"/>
      <c r="AA17" s="738">
        <f t="shared" si="4"/>
        <v>0.76152623211446746</v>
      </c>
      <c r="AB17" s="739"/>
      <c r="AC17" s="740"/>
      <c r="AE17" s="321" t="str">
        <f>IF(M17="-","-",VLOOKUP($C17,BD!$F$10:$H$13,2,0))</f>
        <v>対象外</v>
      </c>
      <c r="AF17" s="733" t="str">
        <f>IFERROR(VLOOKUP(FIX!$T$7,BD!$G$23:$L$26,MATCH(FIX!AE17,BD!$G$22:$L$22,0),0),"-")</f>
        <v>-</v>
      </c>
      <c r="AG17" s="734"/>
      <c r="AH17" s="137" t="str">
        <f>IF(M17="-","-",VLOOKUP($C17,BD!$F$10:$K$13,6,0))</f>
        <v>省エネ基準</v>
      </c>
      <c r="AI17" s="301">
        <f>IFERROR(VLOOKUP(FIX!$T$7,BD!$G$23:$L$26,MATCH(FIX!AH17,BD!$G$22:$L$22,0),0),"-")</f>
        <v>15000</v>
      </c>
    </row>
    <row r="18" spans="1:35" ht="28.5" customHeight="1" x14ac:dyDescent="0.4">
      <c r="A18" s="3" t="str">
        <f>IFERROR(IF(J7&gt;=BO43,IF(J7&lt;=BO44,BO42,IF(J7&gt;=BP43,IF(J7&lt;=BP44,BP42,IF(J7&gt;=BQ43,IF(J7&lt;=BQ44,BQ42,IF(J7&gt;=BR43,IF(J7&lt;=BR44,BR42,IF(J7&gt;=BS43,IF(J&lt;=BS44,BS42,""),"")),"")),"")),"")),""),"")</f>
        <v>WB</v>
      </c>
      <c r="B18" s="3" t="str">
        <f>IFERROR(IF(L7&gt;=BI59,IF(L7&lt;=BJ59,BH59,IF(L7&gt;=BI60,IF(L7&lt;=BJ60,BH60,IF(L7&gt;=BI61,IF(L7&lt;=BJ61,BH61,IF(L7&gt;=BI62,IF(L7&lt;=BJ62,BH62,IF(L7&gt;=BI63,IF(L7&lt;=BJ63,BH63,IF(L7&gt;=BI64,IF(L7&lt;=BJ64,BH64,""),"")),"")),"")),"")),"")),""),"")</f>
        <v>HB</v>
      </c>
      <c r="C18" s="3" t="s">
        <v>70</v>
      </c>
      <c r="F18" s="446"/>
      <c r="G18" s="447"/>
      <c r="H18" s="465" t="s">
        <v>92</v>
      </c>
      <c r="I18" s="466"/>
      <c r="J18" s="466"/>
      <c r="K18" s="466"/>
      <c r="L18" s="466"/>
      <c r="M18" s="768">
        <f>IFERROR(VLOOKUP($B$18,$BH$59:$BS$64,MATCH($A$18,$BH$42:$BS$42,0),0),"-")</f>
        <v>61900</v>
      </c>
      <c r="N18" s="769"/>
      <c r="O18" s="769"/>
      <c r="P18" s="770"/>
      <c r="Q18" s="769">
        <f t="shared" si="1"/>
        <v>61900</v>
      </c>
      <c r="R18" s="769"/>
      <c r="S18" s="770"/>
      <c r="T18" s="468">
        <f t="shared" si="2"/>
        <v>61900</v>
      </c>
      <c r="U18" s="468"/>
      <c r="V18" s="468"/>
      <c r="W18" s="468">
        <f t="shared" si="0"/>
        <v>15000</v>
      </c>
      <c r="X18" s="469"/>
      <c r="Y18" s="405">
        <f t="shared" si="3"/>
        <v>46900</v>
      </c>
      <c r="Z18" s="406"/>
      <c r="AA18" s="738">
        <f t="shared" si="4"/>
        <v>0.7576736672051696</v>
      </c>
      <c r="AB18" s="739"/>
      <c r="AC18" s="740"/>
      <c r="AE18" s="321" t="str">
        <f>IF(M18="-","-",VLOOKUP($C18,BD!$F$10:$H$13,2,0))</f>
        <v>対象外</v>
      </c>
      <c r="AF18" s="733" t="str">
        <f>IFERROR(VLOOKUP(FIX!$T$7,BD!$G$23:$L$26,MATCH(FIX!AE18,BD!$G$22:$L$22,0),0),"-")</f>
        <v>-</v>
      </c>
      <c r="AG18" s="734"/>
      <c r="AH18" s="137" t="str">
        <f>IF(M18="-","-",VLOOKUP($C18,BD!$F$10:$K$13,6,0))</f>
        <v>省エネ基準</v>
      </c>
      <c r="AI18" s="301">
        <f>IFERROR(VLOOKUP(FIX!$T$7,BD!$G$23:$L$26,MATCH(FIX!AH18,BD!$G$22:$L$22,0),0),"-")</f>
        <v>15000</v>
      </c>
    </row>
    <row r="19" spans="1:35" ht="28.5" customHeight="1" x14ac:dyDescent="0.4">
      <c r="A19" s="3" t="str">
        <f>IFERROR(IF(J7&gt;=BO43,IF(J7&lt;=BO44,BO42,IF(J7&gt;=BP43,IF(J7&lt;=BP44,BP42,IF(J7&gt;=BQ43,IF(J7&lt;=BQ44,BQ42,IF(J7&gt;=BR43,IF(J7&lt;=BR44,BR42,IF(J7&gt;=BS43,IF(J&lt;=BS44,BS42,""),"")),"")),"")),"")),""),"")</f>
        <v>WB</v>
      </c>
      <c r="B19" s="3" t="str">
        <f>IFERROR(IF(L7&gt;=BI65,IF(L7&lt;=BJ65,BH65,IF(L7&gt;=BI66,IF(L7&lt;=BJ66,BH66,IF(L7&gt;=BI67,IF(L7&lt;=BJ67,BH67,IF(L7&gt;=BI68,IF(L7&lt;=BJ68,BH68,IF(L7&gt;=BI69,IF(L7&lt;=BJ69,BH69,IF(L7&gt;=BI70,IF(L7&lt;=BJ70,BH70,""),"")),"")),"")),"")),"")),""),"")</f>
        <v>HB</v>
      </c>
      <c r="C19" s="3" t="s">
        <v>70</v>
      </c>
      <c r="F19" s="446"/>
      <c r="G19" s="447"/>
      <c r="H19" s="453" t="s">
        <v>93</v>
      </c>
      <c r="I19" s="454"/>
      <c r="J19" s="454"/>
      <c r="K19" s="454"/>
      <c r="L19" s="454"/>
      <c r="M19" s="758">
        <f>IFERROR(VLOOKUP($B$19,$BH$65:$BS$70,MATCH($A$19,$BH$42:$BS$42,0),0),"-")</f>
        <v>75300</v>
      </c>
      <c r="N19" s="759"/>
      <c r="O19" s="759"/>
      <c r="P19" s="760"/>
      <c r="Q19" s="759">
        <f t="shared" si="1"/>
        <v>75300</v>
      </c>
      <c r="R19" s="759"/>
      <c r="S19" s="760"/>
      <c r="T19" s="456">
        <f t="shared" si="2"/>
        <v>75300</v>
      </c>
      <c r="U19" s="456"/>
      <c r="V19" s="456"/>
      <c r="W19" s="456">
        <f t="shared" si="0"/>
        <v>15000</v>
      </c>
      <c r="X19" s="457"/>
      <c r="Y19" s="407">
        <f t="shared" si="3"/>
        <v>60300</v>
      </c>
      <c r="Z19" s="408"/>
      <c r="AA19" s="741">
        <f t="shared" si="4"/>
        <v>0.80079681274900394</v>
      </c>
      <c r="AB19" s="742"/>
      <c r="AC19" s="743"/>
      <c r="AE19" s="319" t="str">
        <f>IF(M19="-","-",VLOOKUP($C19,BD!$F$10:$H$13,2,0))</f>
        <v>対象外</v>
      </c>
      <c r="AF19" s="725" t="str">
        <f>IFERROR(VLOOKUP(FIX!$T$7,BD!$G$23:$L$26,MATCH(FIX!AE19,BD!$G$22:$L$22,0),0),"-")</f>
        <v>-</v>
      </c>
      <c r="AG19" s="726"/>
      <c r="AH19" s="132" t="str">
        <f>IF(M19="-","-",VLOOKUP($C19,BD!$F$10:$K$13,6,0))</f>
        <v>省エネ基準</v>
      </c>
      <c r="AI19" s="303">
        <f>IFERROR(VLOOKUP(FIX!$T$7,BD!$G$23:$L$26,MATCH(FIX!AH19,BD!$G$22:$L$22,0),0),"-")</f>
        <v>15000</v>
      </c>
    </row>
    <row r="20" spans="1:35" ht="28.5" customHeight="1" x14ac:dyDescent="0.4">
      <c r="A20" s="3" t="str">
        <f>IFERROR(IF(J7&gt;=CA43,IF(J7&lt;=CA44,CA42,IF(J7&gt;=CB43,IF(J7&lt;=CB44,CB42,IF(J7&gt;=CC43,IF(J7&lt;=CC44,CC42,IF(J7&gt;=CD43,IF(J7&lt;=CD44,CD42,IF(J7&gt;=CE43,IF(J&lt;=CE44,CE42,""),"")),"")),"")),"")),""),"")</f>
        <v>WB</v>
      </c>
      <c r="B20" s="3" t="str">
        <f>IFERROR(IF(L7&gt;=BU47,IF(L7&lt;=BV47,BT47,IF(L7&gt;=BU48,IF(L7&lt;=BV48,BT48,IF(L7&gt;=BU49,IF(L7&lt;=BV49,BT49,IF(L7&gt;=BU50,IF(L7&lt;=BV50,BT50,IF(L7&gt;=BU51,IF(L7&lt;=BV51,BT51,IF(L7&gt;=BU52,IF(L7&lt;=BV52,BT52,""),"")),"")),"")),"")),"")),""),"")</f>
        <v>HB</v>
      </c>
      <c r="C20" s="3" t="s">
        <v>69</v>
      </c>
      <c r="F20" s="446" t="s">
        <v>86</v>
      </c>
      <c r="G20" s="447"/>
      <c r="H20" s="458" t="s">
        <v>104</v>
      </c>
      <c r="I20" s="459"/>
      <c r="J20" s="459"/>
      <c r="K20" s="459"/>
      <c r="L20" s="459"/>
      <c r="M20" s="666">
        <f>IFERROR(VLOOKUP($B$20,$BT$47:$CE$52,MATCH($A$20,$BT$42:$CE$42,0),0),"-")</f>
        <v>60600</v>
      </c>
      <c r="N20" s="667"/>
      <c r="O20" s="667"/>
      <c r="P20" s="668"/>
      <c r="Q20" s="667">
        <f t="shared" si="1"/>
        <v>60600</v>
      </c>
      <c r="R20" s="667"/>
      <c r="S20" s="668"/>
      <c r="T20" s="461">
        <f t="shared" si="2"/>
        <v>60600</v>
      </c>
      <c r="U20" s="461"/>
      <c r="V20" s="461"/>
      <c r="W20" s="461">
        <f t="shared" si="0"/>
        <v>30000</v>
      </c>
      <c r="X20" s="462"/>
      <c r="Y20" s="403">
        <f t="shared" si="3"/>
        <v>30600</v>
      </c>
      <c r="Z20" s="404"/>
      <c r="AA20" s="735">
        <f t="shared" si="4"/>
        <v>0.50495049504950495</v>
      </c>
      <c r="AB20" s="736"/>
      <c r="AC20" s="737"/>
      <c r="AE20" s="320" t="str">
        <f>IF(M20="-","-",VLOOKUP($C20,BD!$F$10:$H$13,2,0))</f>
        <v>Aグレード</v>
      </c>
      <c r="AF20" s="723">
        <f>IFERROR(VLOOKUP(FIX!$T$7,BD!$G$23:$L$26,MATCH(FIX!AE20,BD!$G$22:$L$22,0),0),"-")</f>
        <v>30000</v>
      </c>
      <c r="AG20" s="724"/>
      <c r="AH20" s="134" t="str">
        <f>IF(M20="-","-",VLOOKUP($C20,BD!$F$10:$K$13,6,0))</f>
        <v>ZEH</v>
      </c>
      <c r="AI20" s="302">
        <f>IFERROR(VLOOKUP(FIX!$T$7,BD!$G$23:$L$26,MATCH(FIX!AH20,BD!$G$22:$L$22,0),0),"-")</f>
        <v>20000</v>
      </c>
    </row>
    <row r="21" spans="1:35" ht="28.5" customHeight="1" x14ac:dyDescent="0.4">
      <c r="A21" s="3" t="str">
        <f>IFERROR(IF(J7&gt;=CA43,IF(J7&lt;=CA44,CA42,IF(J7&gt;=CB43,IF(J7&lt;=CB44,CB42,IF(J7&gt;=CC43,IF(J7&lt;=CC44,CC42,IF(J7&gt;=CD43,IF(J7&lt;=CD44,CD42,IF(J7&gt;=CE43,IF(J&lt;=CE44,CE42,""),"")),"")),"")),"")),""),"")</f>
        <v>WB</v>
      </c>
      <c r="B21" s="3" t="str">
        <f>IFERROR(IF(L7&gt;=BU53,IF(L7&lt;=BV53,BT53,IF(L7&gt;=BU54,IF(L7&lt;=BV54,BT54,IF(L7&gt;=BU55,IF(L7&lt;=BV55,BT55,IF(L7&gt;=BU56,IF(L7&lt;=BV56,BT56,IF(L7&gt;=BU57,IF(L7&lt;=BV57,BT57,IF(L7&gt;=BU58,IF(L7&lt;=BV58,BT58,""),"")),"")),"")),"")),"")),""),"")</f>
        <v>HB</v>
      </c>
      <c r="C21" s="3" t="s">
        <v>69</v>
      </c>
      <c r="F21" s="446"/>
      <c r="G21" s="447"/>
      <c r="H21" s="465" t="s">
        <v>91</v>
      </c>
      <c r="I21" s="466"/>
      <c r="J21" s="466"/>
      <c r="K21" s="466"/>
      <c r="L21" s="466"/>
      <c r="M21" s="768">
        <f>IFERROR(VLOOKUP($B$21,$BT$53:$CE$58,MATCH($A$21,$BT$42:$CE$42,0),0),"-")</f>
        <v>65000</v>
      </c>
      <c r="N21" s="769"/>
      <c r="O21" s="769"/>
      <c r="P21" s="770"/>
      <c r="Q21" s="769">
        <f t="shared" si="1"/>
        <v>65000</v>
      </c>
      <c r="R21" s="769"/>
      <c r="S21" s="770"/>
      <c r="T21" s="468">
        <f t="shared" si="2"/>
        <v>65000</v>
      </c>
      <c r="U21" s="468"/>
      <c r="V21" s="468"/>
      <c r="W21" s="468">
        <f t="shared" si="0"/>
        <v>30000</v>
      </c>
      <c r="X21" s="469"/>
      <c r="Y21" s="405">
        <f t="shared" si="3"/>
        <v>35000</v>
      </c>
      <c r="Z21" s="406"/>
      <c r="AA21" s="738">
        <f t="shared" si="4"/>
        <v>0.53846153846153844</v>
      </c>
      <c r="AB21" s="739"/>
      <c r="AC21" s="740"/>
      <c r="AE21" s="321" t="str">
        <f>IF(M21="-","-",VLOOKUP($C21,BD!$F$10:$H$13,2,0))</f>
        <v>Aグレード</v>
      </c>
      <c r="AF21" s="733">
        <f>IFERROR(VLOOKUP(FIX!$T$7,BD!$G$23:$L$26,MATCH(FIX!AE21,BD!$G$22:$L$22,0),0),"-")</f>
        <v>30000</v>
      </c>
      <c r="AG21" s="734"/>
      <c r="AH21" s="137" t="str">
        <f>IF(M21="-","-",VLOOKUP($C21,BD!$F$10:$K$13,6,0))</f>
        <v>ZEH</v>
      </c>
      <c r="AI21" s="301">
        <f>IFERROR(VLOOKUP(FIX!$T$7,BD!$G$23:$L$26,MATCH(FIX!AH21,BD!$G$22:$L$22,0),0),"-")</f>
        <v>20000</v>
      </c>
    </row>
    <row r="22" spans="1:35" ht="28.5" customHeight="1" x14ac:dyDescent="0.4">
      <c r="A22" s="3" t="str">
        <f>IFERROR(IF(J7&gt;=CA43,IF(J7&lt;=CA44,CA42,IF(J7&gt;=CB43,IF(J7&lt;=CB44,CB42,IF(J7&gt;=CC43,IF(J7&lt;=CC44,CC42,IF(J7&gt;=CD43,IF(J7&lt;=CD44,CD42,IF(J7&gt;=CE43,IF(J&lt;=CE44,CE42,""),"")),"")),"")),"")),""),"")</f>
        <v>WB</v>
      </c>
      <c r="B22" s="3" t="str">
        <f>IFERROR(IF(L7&gt;=BU59,IF(L7&lt;=BV59,BT59,IF(L7&gt;=BU60,IF(L7&lt;=BV60,BT60,IF(L7&gt;=BU61,IF(L7&lt;=BV61,BT61,IF(L7&gt;=BU62,IF(L7&lt;=BV62,BT62,IF(L7&gt;=BU63,IF(L7&lt;=BV63,BT63,IF(L7&gt;=BU64,IF(L7&lt;=BV64,BT64,""),"")),"")),"")),"")),"")),""),"")</f>
        <v>HB</v>
      </c>
      <c r="C22" s="3" t="s">
        <v>69</v>
      </c>
      <c r="F22" s="446"/>
      <c r="G22" s="447"/>
      <c r="H22" s="465" t="s">
        <v>92</v>
      </c>
      <c r="I22" s="466"/>
      <c r="J22" s="466"/>
      <c r="K22" s="466"/>
      <c r="L22" s="466"/>
      <c r="M22" s="768">
        <f>IFERROR(VLOOKUP($B$22,$BT$59:$CE$64,MATCH($A$22,$BT$42:$CE$42,0),0),"-")</f>
        <v>66000</v>
      </c>
      <c r="N22" s="769"/>
      <c r="O22" s="769"/>
      <c r="P22" s="770"/>
      <c r="Q22" s="769">
        <f t="shared" si="1"/>
        <v>66000</v>
      </c>
      <c r="R22" s="769"/>
      <c r="S22" s="770"/>
      <c r="T22" s="468">
        <f t="shared" si="2"/>
        <v>66000</v>
      </c>
      <c r="U22" s="468"/>
      <c r="V22" s="468"/>
      <c r="W22" s="468">
        <f t="shared" si="0"/>
        <v>30000</v>
      </c>
      <c r="X22" s="469"/>
      <c r="Y22" s="405">
        <f t="shared" si="3"/>
        <v>36000</v>
      </c>
      <c r="Z22" s="406"/>
      <c r="AA22" s="738">
        <f t="shared" si="4"/>
        <v>0.54545454545454541</v>
      </c>
      <c r="AB22" s="739"/>
      <c r="AC22" s="740"/>
      <c r="AE22" s="321" t="str">
        <f>IF(M22="-","-",VLOOKUP($C22,BD!$F$10:$H$13,2,0))</f>
        <v>Aグレード</v>
      </c>
      <c r="AF22" s="733">
        <f>IFERROR(VLOOKUP(FIX!$T$7,BD!$G$23:$L$26,MATCH(FIX!AE22,BD!$G$22:$L$22,0),0),"-")</f>
        <v>30000</v>
      </c>
      <c r="AG22" s="734"/>
      <c r="AH22" s="137" t="str">
        <f>IF(M22="-","-",VLOOKUP($C22,BD!$F$10:$K$13,6,0))</f>
        <v>ZEH</v>
      </c>
      <c r="AI22" s="301">
        <f>IFERROR(VLOOKUP(FIX!$T$7,BD!$G$23:$L$26,MATCH(FIX!AH22,BD!$G$22:$L$22,0),0),"-")</f>
        <v>20000</v>
      </c>
    </row>
    <row r="23" spans="1:35" ht="28.5" customHeight="1" x14ac:dyDescent="0.4">
      <c r="A23" s="3" t="str">
        <f>IFERROR(IF(J7&gt;=CA43,IF(J7&lt;=CA44,CA42,IF(J7&gt;=CB43,IF(J7&lt;=CB44,CB42,IF(J7&gt;=CC43,IF(J7&lt;=CC44,CC42,IF(J7&gt;=CD43,IF(J7&lt;=CD44,CD42,IF(J7&gt;=CE43,IF(J&lt;=CE44,CE42,""),"")),"")),"")),"")),""),"")</f>
        <v>WB</v>
      </c>
      <c r="B23" s="3" t="str">
        <f>IFERROR(IF(L7&gt;=BU65,IF(L7&lt;=BV65,BT65,IF(L7&gt;=BU66,IF(L7&lt;=BV66,BT66,IF(L7&gt;=BU67,IF(L7&lt;=BV67,BT67,IF(L7&gt;=BU68,IF(L7&lt;=BV68,BT68,IF(L7&gt;=BU69,IF(L7&lt;=BV69,BT69,IF(L7&gt;=BU70,IF(L7&lt;=BV70,BT70,""),"")),"")),"")),"")),"")),""),"")</f>
        <v>HB</v>
      </c>
      <c r="C23" s="3" t="s">
        <v>69</v>
      </c>
      <c r="F23" s="446"/>
      <c r="G23" s="447"/>
      <c r="H23" s="453" t="s">
        <v>94</v>
      </c>
      <c r="I23" s="454"/>
      <c r="J23" s="454"/>
      <c r="K23" s="454"/>
      <c r="L23" s="454"/>
      <c r="M23" s="758">
        <f>IFERROR(VLOOKUP($B$23,$BT$65:$CE$70,MATCH($A$23,$BT$42:$CE$42,0),0),"-")</f>
        <v>92800</v>
      </c>
      <c r="N23" s="759"/>
      <c r="O23" s="759"/>
      <c r="P23" s="760"/>
      <c r="Q23" s="759">
        <f t="shared" si="1"/>
        <v>92800</v>
      </c>
      <c r="R23" s="759"/>
      <c r="S23" s="760"/>
      <c r="T23" s="456">
        <f t="shared" si="2"/>
        <v>92800</v>
      </c>
      <c r="U23" s="456"/>
      <c r="V23" s="456"/>
      <c r="W23" s="456">
        <f t="shared" si="0"/>
        <v>30000</v>
      </c>
      <c r="X23" s="457"/>
      <c r="Y23" s="407">
        <f t="shared" si="3"/>
        <v>62800</v>
      </c>
      <c r="Z23" s="408"/>
      <c r="AA23" s="741">
        <f t="shared" si="4"/>
        <v>0.67672413793103448</v>
      </c>
      <c r="AB23" s="742"/>
      <c r="AC23" s="743"/>
      <c r="AE23" s="319" t="str">
        <f>IF(M23="-","-",VLOOKUP($C23,BD!$F$10:$H$13,2,0))</f>
        <v>Aグレード</v>
      </c>
      <c r="AF23" s="725">
        <f>IFERROR(VLOOKUP(FIX!$T$7,BD!$G$23:$L$26,MATCH(FIX!AE23,BD!$G$22:$L$22,0),0),"-")</f>
        <v>30000</v>
      </c>
      <c r="AG23" s="726"/>
      <c r="AH23" s="132" t="str">
        <f>IF(M23="-","-",VLOOKUP($C23,BD!$F$10:$K$13,6,0))</f>
        <v>ZEH</v>
      </c>
      <c r="AI23" s="303">
        <f>IFERROR(VLOOKUP(FIX!$T$7,BD!$G$23:$L$26,MATCH(FIX!AH23,BD!$G$22:$L$22,0),0),"-")</f>
        <v>20000</v>
      </c>
    </row>
    <row r="24" spans="1:35" ht="42" customHeight="1" x14ac:dyDescent="0.4">
      <c r="A24" s="3" t="str">
        <f>IFERROR(IF(J7&gt;=CA43,IF(J7&lt;=CA44,CA42,IF(J7&gt;=CB43,IF(J7&lt;=CB44,CB42,IF(J7&gt;=CC43,IF(J7&lt;=CC44,CC42,IF(J7&gt;=CD43,IF(J7&lt;=CD44,CD42,IF(J7&gt;=CE43,IF(J&lt;=CE44,CE42,""),"")),"")),"")),"")),""),"")</f>
        <v>WB</v>
      </c>
      <c r="B24" s="3" t="str">
        <f>IFERROR(IF(L7&gt;=BU71,IF(L7&lt;=BV71,BT71,IF(L7&gt;=BU72,IF(L7&lt;=BV72,BT72,IF(L7&gt;=BU73,IF(L7&lt;=BV73,BT73,IF(L7&gt;=BU74,IF(L7&lt;=BV74,BT74,IF(L7&gt;=BU75,IF(L7&lt;=BV75,BT75,IF(L7&gt;=BU76,IF(L7&lt;=BV76,BT76,""),"")),"")),"")),"")),"")),""),"")</f>
        <v>HB</v>
      </c>
      <c r="C24" s="3" t="s">
        <v>64</v>
      </c>
      <c r="F24" s="417" t="s">
        <v>247</v>
      </c>
      <c r="G24" s="484"/>
      <c r="H24" s="486" t="s">
        <v>248</v>
      </c>
      <c r="I24" s="487"/>
      <c r="J24" s="487"/>
      <c r="K24" s="487"/>
      <c r="L24" s="487"/>
      <c r="M24" s="666">
        <f>IFERROR(VLOOKUP($B$24,$BT$71:$CE$76,MATCH($A$24,$BT$42:$CE$42,0),0),"-")</f>
        <v>62100</v>
      </c>
      <c r="N24" s="667"/>
      <c r="O24" s="667"/>
      <c r="P24" s="668"/>
      <c r="Q24" s="667">
        <f t="shared" si="1"/>
        <v>62100</v>
      </c>
      <c r="R24" s="667"/>
      <c r="S24" s="668"/>
      <c r="T24" s="461">
        <f t="shared" si="2"/>
        <v>62100</v>
      </c>
      <c r="U24" s="461"/>
      <c r="V24" s="461"/>
      <c r="W24" s="461">
        <f t="shared" si="0"/>
        <v>36000</v>
      </c>
      <c r="X24" s="462"/>
      <c r="Y24" s="403">
        <f t="shared" si="3"/>
        <v>26100</v>
      </c>
      <c r="Z24" s="404"/>
      <c r="AA24" s="735">
        <f t="shared" si="4"/>
        <v>0.42028985507246375</v>
      </c>
      <c r="AB24" s="736"/>
      <c r="AC24" s="737"/>
      <c r="AE24" s="320" t="str">
        <f>IF(M24="-","-",VLOOKUP($C24,BD!$F$10:$H$13,2,0))</f>
        <v>Sグレード</v>
      </c>
      <c r="AF24" s="723">
        <f>IFERROR(VLOOKUP(FIX!$T$7,BD!$G$23:$L$26,MATCH(FIX!AE24,BD!$G$22:$L$22,0),0),"-")</f>
        <v>36000</v>
      </c>
      <c r="AG24" s="724"/>
      <c r="AH24" s="320" t="str">
        <f>IF(M24="-","-",VLOOKUP($C24,BD!$F$10:$K$13,6,0))</f>
        <v>ZEH</v>
      </c>
      <c r="AI24" s="135">
        <f>IFERROR(VLOOKUP(FIX!$T$7,BD!$G$23:$L$26,MATCH(FIX!AH24,BD!$G$22:$L$22,0),0),"-")</f>
        <v>20000</v>
      </c>
    </row>
    <row r="25" spans="1:35" ht="42" customHeight="1" thickBot="1" x14ac:dyDescent="0.45">
      <c r="A25" s="3" t="str">
        <f>IFERROR(IF(J7&gt;=CA43,IF(J7&lt;=CA44,CA42,IF(J7&gt;=CB43,IF(J7&lt;=CB44,CB42,IF(J7&gt;=CC43,IF(J7&lt;=CC44,CC42,IF(J7&gt;=CD43,IF(J7&lt;=CD44,CD42,IF(J7&gt;=CE43,IF(J&lt;=CE44,CE42,""),"")),"")),"")),"")),""),"")</f>
        <v>WB</v>
      </c>
      <c r="B25" s="3" t="str">
        <f>IFERROR(IF(L7&gt;=BU77,IF(L7&lt;=BV77,BT77,IF(L7&gt;=BU78,IF(L7&lt;=BV78,BT78,IF(L7&gt;=BU79,IF(L7&lt;=BV79,BT79,IF(L7&gt;=BU80,IF(L7&lt;=BV80,BT80,IF(L7&gt;=BU81,IF(L7&lt;=BV81,BT81,IF(L7&gt;=BU82,IF(L7&lt;=BV82,BT82,""),"")),"")),"")),"")),"")),""),"")</f>
        <v>HB</v>
      </c>
      <c r="C25" s="3" t="s">
        <v>64</v>
      </c>
      <c r="F25" s="419"/>
      <c r="G25" s="485"/>
      <c r="H25" s="482" t="s">
        <v>249</v>
      </c>
      <c r="I25" s="483"/>
      <c r="J25" s="483"/>
      <c r="K25" s="483"/>
      <c r="L25" s="483"/>
      <c r="M25" s="758">
        <f>IFERROR(VLOOKUP($B$25,$BT$77:$CE$82,MATCH($A$25,$BT$42:$CE$42,0),0),"-")</f>
        <v>66100</v>
      </c>
      <c r="N25" s="759"/>
      <c r="O25" s="759"/>
      <c r="P25" s="760"/>
      <c r="Q25" s="759">
        <f t="shared" si="1"/>
        <v>66100</v>
      </c>
      <c r="R25" s="759"/>
      <c r="S25" s="760"/>
      <c r="T25" s="456">
        <f t="shared" si="2"/>
        <v>66100</v>
      </c>
      <c r="U25" s="456"/>
      <c r="V25" s="456"/>
      <c r="W25" s="456">
        <f t="shared" si="0"/>
        <v>36000</v>
      </c>
      <c r="X25" s="457"/>
      <c r="Y25" s="488">
        <f t="shared" si="3"/>
        <v>30100</v>
      </c>
      <c r="Z25" s="489"/>
      <c r="AA25" s="789">
        <f t="shared" si="4"/>
        <v>0.45537065052950076</v>
      </c>
      <c r="AB25" s="790"/>
      <c r="AC25" s="791"/>
      <c r="AE25" s="319" t="str">
        <f>IF(M25="-","-",VLOOKUP($C25,BD!$F$10:$H$13,2,0))</f>
        <v>Sグレード</v>
      </c>
      <c r="AF25" s="725">
        <f>IFERROR(VLOOKUP(FIX!$T$7,BD!$G$23:$L$26,MATCH(FIX!AE25,BD!$G$22:$L$22,0),0),"-")</f>
        <v>36000</v>
      </c>
      <c r="AG25" s="726"/>
      <c r="AH25" s="319" t="str">
        <f>IF(M25="-","-",VLOOKUP($C25,BD!$F$10:$K$13,6,0))</f>
        <v>ZEH</v>
      </c>
      <c r="AI25" s="139">
        <f>IFERROR(VLOOKUP(FIX!$T$7,BD!$G$23:$L$26,MATCH(FIX!AH25,BD!$G$22:$L$22,0),0),"-")</f>
        <v>20000</v>
      </c>
    </row>
    <row r="26" spans="1:35" ht="18.75" customHeight="1" x14ac:dyDescent="0.4">
      <c r="Q26" s="2"/>
      <c r="S26" s="15"/>
      <c r="W26" s="141" t="s">
        <v>164</v>
      </c>
    </row>
    <row r="27" spans="1:35" ht="27" customHeight="1" x14ac:dyDescent="0.4">
      <c r="F27" s="141" t="s">
        <v>124</v>
      </c>
      <c r="G27" s="141"/>
      <c r="H27" s="141"/>
      <c r="I27" s="141"/>
      <c r="J27" s="141"/>
      <c r="K27" s="141"/>
      <c r="L27" s="141"/>
      <c r="M27" s="141"/>
      <c r="N27" s="141"/>
      <c r="O27" s="129"/>
      <c r="P27" s="129"/>
      <c r="Q27" s="129"/>
      <c r="R27" s="129"/>
      <c r="S27" s="129"/>
      <c r="T27" s="129"/>
      <c r="U27" s="129"/>
      <c r="V27" s="129"/>
    </row>
    <row r="28" spans="1:35" ht="27" customHeight="1" x14ac:dyDescent="0.4">
      <c r="F28" s="470"/>
      <c r="G28" s="470"/>
      <c r="H28" s="470"/>
      <c r="I28" s="470"/>
      <c r="J28" s="470"/>
      <c r="K28" s="784" t="s">
        <v>99</v>
      </c>
      <c r="L28" s="785"/>
      <c r="M28" s="785"/>
      <c r="N28" s="785"/>
      <c r="O28" s="785"/>
      <c r="P28" s="785"/>
      <c r="Q28" s="761" t="s">
        <v>111</v>
      </c>
      <c r="R28" s="762"/>
      <c r="S28" s="762"/>
      <c r="T28" s="762"/>
      <c r="U28" s="762"/>
      <c r="V28" s="763"/>
      <c r="X28" s="141" t="s">
        <v>117</v>
      </c>
    </row>
    <row r="29" spans="1:35" ht="27" customHeight="1" x14ac:dyDescent="0.4">
      <c r="F29" s="470"/>
      <c r="G29" s="470"/>
      <c r="H29" s="470"/>
      <c r="I29" s="470"/>
      <c r="J29" s="470"/>
      <c r="K29" s="472" t="s">
        <v>158</v>
      </c>
      <c r="L29" s="473"/>
      <c r="M29" s="764" t="s">
        <v>159</v>
      </c>
      <c r="N29" s="765"/>
      <c r="O29" s="765"/>
      <c r="P29" s="765"/>
      <c r="Q29" s="793" t="s">
        <v>112</v>
      </c>
      <c r="R29" s="794"/>
      <c r="S29" s="795"/>
      <c r="T29" s="796" t="s">
        <v>113</v>
      </c>
      <c r="U29" s="797"/>
      <c r="V29" s="798"/>
      <c r="X29" s="129" t="s">
        <v>114</v>
      </c>
    </row>
    <row r="30" spans="1:35" ht="27" customHeight="1" x14ac:dyDescent="0.4">
      <c r="F30" s="470"/>
      <c r="G30" s="470"/>
      <c r="H30" s="470"/>
      <c r="I30" s="470"/>
      <c r="J30" s="470"/>
      <c r="K30" s="474"/>
      <c r="L30" s="475"/>
      <c r="M30" s="766"/>
      <c r="N30" s="767"/>
      <c r="O30" s="767"/>
      <c r="P30" s="767"/>
      <c r="Q30" s="618" t="str">
        <f>VLOOKUP($F$7,BD!$D$16:$F$18,2,0)</f>
        <v>Uw1.9以下</v>
      </c>
      <c r="R30" s="792"/>
      <c r="S30" s="619"/>
      <c r="T30" s="620" t="str">
        <f>VLOOKUP($F$7,BD!$D$16:$F$18,3,0)</f>
        <v>Uw2.3以下</v>
      </c>
      <c r="U30" s="621"/>
      <c r="V30" s="622"/>
      <c r="X30" s="129" t="s">
        <v>115</v>
      </c>
    </row>
    <row r="31" spans="1:35" ht="27" customHeight="1" x14ac:dyDescent="0.4">
      <c r="F31" s="307" t="s">
        <v>74</v>
      </c>
      <c r="G31" s="495" t="s">
        <v>34</v>
      </c>
      <c r="H31" s="495"/>
      <c r="I31" s="495"/>
      <c r="J31" s="496"/>
      <c r="K31" s="497">
        <v>84000</v>
      </c>
      <c r="L31" s="498"/>
      <c r="M31" s="499">
        <v>69000</v>
      </c>
      <c r="N31" s="756"/>
      <c r="O31" s="756"/>
      <c r="P31" s="756"/>
      <c r="Q31" s="799">
        <v>31000</v>
      </c>
      <c r="R31" s="756"/>
      <c r="S31" s="800"/>
      <c r="T31" s="498">
        <v>23000</v>
      </c>
      <c r="U31" s="498"/>
      <c r="V31" s="500"/>
      <c r="X31" s="129" t="s">
        <v>116</v>
      </c>
    </row>
    <row r="32" spans="1:35" ht="27" customHeight="1" x14ac:dyDescent="0.4">
      <c r="F32" s="308" t="s">
        <v>75</v>
      </c>
      <c r="G32" s="501" t="s">
        <v>224</v>
      </c>
      <c r="H32" s="501"/>
      <c r="I32" s="501"/>
      <c r="J32" s="502"/>
      <c r="K32" s="503">
        <v>57000</v>
      </c>
      <c r="L32" s="504"/>
      <c r="M32" s="505">
        <v>47000</v>
      </c>
      <c r="N32" s="757"/>
      <c r="O32" s="757"/>
      <c r="P32" s="757"/>
      <c r="Q32" s="801">
        <v>24000</v>
      </c>
      <c r="R32" s="757"/>
      <c r="S32" s="802"/>
      <c r="T32" s="504">
        <v>18000</v>
      </c>
      <c r="U32" s="504"/>
      <c r="V32" s="506"/>
      <c r="X32" s="129" t="s">
        <v>129</v>
      </c>
    </row>
    <row r="33" spans="1:83" ht="27" customHeight="1" x14ac:dyDescent="0.4">
      <c r="F33" s="309" t="s">
        <v>76</v>
      </c>
      <c r="G33" s="507" t="s">
        <v>36</v>
      </c>
      <c r="H33" s="507"/>
      <c r="I33" s="507"/>
      <c r="J33" s="508"/>
      <c r="K33" s="509">
        <v>36000</v>
      </c>
      <c r="L33" s="510"/>
      <c r="M33" s="511">
        <v>30000</v>
      </c>
      <c r="N33" s="752"/>
      <c r="O33" s="752"/>
      <c r="P33" s="752"/>
      <c r="Q33" s="786">
        <v>20000</v>
      </c>
      <c r="R33" s="752"/>
      <c r="S33" s="787"/>
      <c r="T33" s="510">
        <v>15000</v>
      </c>
      <c r="U33" s="510"/>
      <c r="V33" s="512"/>
      <c r="X33" s="129" t="s">
        <v>163</v>
      </c>
    </row>
    <row r="34" spans="1:83" ht="27" customHeight="1" x14ac:dyDescent="0.4">
      <c r="F34" s="310" t="s">
        <v>82</v>
      </c>
      <c r="G34" s="513" t="s">
        <v>81</v>
      </c>
      <c r="H34" s="513"/>
      <c r="I34" s="513"/>
      <c r="J34" s="514"/>
      <c r="K34" s="515">
        <v>36000</v>
      </c>
      <c r="L34" s="516"/>
      <c r="M34" s="517">
        <v>30000</v>
      </c>
      <c r="N34" s="753"/>
      <c r="O34" s="753"/>
      <c r="P34" s="753"/>
      <c r="Q34" s="803">
        <v>0</v>
      </c>
      <c r="R34" s="753"/>
      <c r="S34" s="804"/>
      <c r="T34" s="516">
        <v>0</v>
      </c>
      <c r="U34" s="516"/>
      <c r="V34" s="518"/>
    </row>
    <row r="35" spans="1:83" ht="27" customHeight="1" x14ac:dyDescent="0.4">
      <c r="Q35" s="2"/>
    </row>
    <row r="36" spans="1:83" ht="18.75" customHeight="1" x14ac:dyDescent="0.4">
      <c r="Q36" s="2"/>
      <c r="S36" s="15"/>
    </row>
    <row r="37" spans="1:83" ht="4.5" customHeight="1" x14ac:dyDescent="0.4"/>
    <row r="38" spans="1:83" ht="4.5" customHeight="1" x14ac:dyDescent="0.4"/>
    <row r="39" spans="1:83" ht="19.5" customHeight="1" x14ac:dyDescent="0.4">
      <c r="A39" s="3" t="s">
        <v>101</v>
      </c>
      <c r="F39" s="142" t="s">
        <v>152</v>
      </c>
      <c r="G39" s="128"/>
      <c r="H39" s="142" t="s">
        <v>153</v>
      </c>
      <c r="K39" s="142" t="s">
        <v>154</v>
      </c>
      <c r="M39" s="142" t="s">
        <v>155</v>
      </c>
      <c r="N39" s="142"/>
      <c r="Q39" s="128"/>
    </row>
    <row r="40" spans="1:83" ht="19.5" customHeight="1" x14ac:dyDescent="0.4">
      <c r="A40" s="3" t="s">
        <v>121</v>
      </c>
      <c r="F40" s="220">
        <f>IF(W7="","",W7)</f>
        <v>100</v>
      </c>
      <c r="G40" s="304" t="s">
        <v>147</v>
      </c>
      <c r="H40" s="531" t="str">
        <f>IF(Y7="","",Y7)</f>
        <v/>
      </c>
      <c r="I40" s="532"/>
      <c r="J40" s="304" t="s">
        <v>148</v>
      </c>
      <c r="K40" s="306" t="str">
        <f>IF(AA7="","",AA7)</f>
        <v/>
      </c>
      <c r="L40" s="304" t="s">
        <v>148</v>
      </c>
      <c r="M40" s="314" t="str">
        <f>IF(AE7="","",AE7)</f>
        <v/>
      </c>
      <c r="N40" s="304" t="s">
        <v>148</v>
      </c>
      <c r="O40" s="223"/>
      <c r="P40" s="218"/>
    </row>
    <row r="41" spans="1:83" ht="14.25" customHeight="1" x14ac:dyDescent="0.4">
      <c r="A41" s="3" t="s">
        <v>102</v>
      </c>
      <c r="F41" s="305"/>
      <c r="G41" s="305"/>
      <c r="H41" s="305"/>
      <c r="I41" s="305"/>
      <c r="J41" s="305"/>
      <c r="K41" s="305"/>
      <c r="L41" s="305"/>
      <c r="M41" s="305"/>
      <c r="N41" s="305"/>
      <c r="BT41"/>
      <c r="BU41"/>
      <c r="BV41"/>
      <c r="BW41"/>
      <c r="BX41"/>
      <c r="BY41"/>
      <c r="BZ41"/>
      <c r="CA41"/>
      <c r="CB41"/>
      <c r="CC41"/>
      <c r="CD41"/>
      <c r="CE41"/>
    </row>
    <row r="42" spans="1:83" ht="4.5" customHeight="1" thickBot="1" x14ac:dyDescent="0.45">
      <c r="AV42"/>
      <c r="AW42"/>
      <c r="AX42"/>
      <c r="AY42"/>
      <c r="AZ42"/>
      <c r="BA42"/>
      <c r="BB42"/>
      <c r="BC42" s="3" t="s">
        <v>42</v>
      </c>
      <c r="BD42" s="3" t="s">
        <v>43</v>
      </c>
      <c r="BE42" s="3" t="s">
        <v>44</v>
      </c>
      <c r="BF42" s="3" t="s">
        <v>45</v>
      </c>
      <c r="BG42" s="3" t="s">
        <v>233</v>
      </c>
      <c r="BK42"/>
      <c r="BL42"/>
      <c r="BM42"/>
      <c r="BN42"/>
      <c r="BO42" s="3" t="s">
        <v>42</v>
      </c>
      <c r="BP42" s="3" t="s">
        <v>43</v>
      </c>
      <c r="BQ42" s="3" t="s">
        <v>44</v>
      </c>
      <c r="BR42" s="3" t="s">
        <v>45</v>
      </c>
      <c r="BS42" s="3" t="s">
        <v>233</v>
      </c>
      <c r="BT42"/>
      <c r="BU42"/>
      <c r="BV42"/>
      <c r="BW42"/>
      <c r="BX42"/>
      <c r="BY42"/>
      <c r="BZ42"/>
      <c r="CA42" s="3" t="s">
        <v>42</v>
      </c>
      <c r="CB42" s="3" t="s">
        <v>43</v>
      </c>
      <c r="CC42" s="3" t="s">
        <v>44</v>
      </c>
      <c r="CD42" s="3" t="s">
        <v>45</v>
      </c>
      <c r="CE42" s="3" t="s">
        <v>233</v>
      </c>
    </row>
    <row r="43" spans="1:83" ht="25.5" customHeight="1" thickBot="1" x14ac:dyDescent="0.45">
      <c r="B43" s="210"/>
      <c r="F43" s="533" t="s">
        <v>101</v>
      </c>
      <c r="G43" s="534"/>
      <c r="AV43"/>
      <c r="AW43"/>
      <c r="AX43" s="181"/>
      <c r="AY43" s="181"/>
      <c r="AZ43" s="181"/>
      <c r="BA43" s="182"/>
      <c r="BB43" s="182"/>
      <c r="BC43" s="212">
        <v>200</v>
      </c>
      <c r="BD43" s="212">
        <v>501</v>
      </c>
      <c r="BE43" s="212">
        <v>1001</v>
      </c>
      <c r="BF43" s="212">
        <v>1501</v>
      </c>
      <c r="BG43" s="212">
        <v>2001</v>
      </c>
      <c r="BK43" s="181"/>
      <c r="BL43" s="181"/>
      <c r="BM43" s="182"/>
      <c r="BN43" s="182"/>
      <c r="BO43" s="212">
        <v>200</v>
      </c>
      <c r="BP43" s="212">
        <v>501</v>
      </c>
      <c r="BQ43" s="212">
        <v>1001</v>
      </c>
      <c r="BR43" s="212">
        <v>1501</v>
      </c>
      <c r="BS43" s="212">
        <v>2001</v>
      </c>
      <c r="BT43"/>
      <c r="BU43"/>
      <c r="BV43"/>
      <c r="BW43" s="181"/>
      <c r="BX43" s="181"/>
      <c r="BY43" s="182"/>
      <c r="BZ43" s="182"/>
      <c r="CA43" s="212">
        <v>200</v>
      </c>
      <c r="CB43" s="212">
        <v>501</v>
      </c>
      <c r="CC43" s="212">
        <v>1001</v>
      </c>
      <c r="CD43" s="212">
        <v>1501</v>
      </c>
      <c r="CE43" s="212">
        <v>2001</v>
      </c>
    </row>
    <row r="44" spans="1:83" ht="5.25" customHeight="1" thickBot="1" x14ac:dyDescent="0.45">
      <c r="AV44"/>
      <c r="AW44"/>
      <c r="AX44" s="181"/>
      <c r="AY44" s="181" t="s">
        <v>191</v>
      </c>
      <c r="AZ44" s="181"/>
      <c r="BA44" s="182"/>
      <c r="BB44" s="182"/>
      <c r="BC44" s="212">
        <v>500</v>
      </c>
      <c r="BD44" s="212">
        <v>1000</v>
      </c>
      <c r="BE44" s="212">
        <v>1500</v>
      </c>
      <c r="BF44" s="212">
        <v>2000</v>
      </c>
      <c r="BG44" s="212">
        <v>2500</v>
      </c>
      <c r="BK44" s="181" t="s">
        <v>191</v>
      </c>
      <c r="BL44" s="181"/>
      <c r="BM44" s="182"/>
      <c r="BN44" s="182"/>
      <c r="BO44" s="212">
        <v>500</v>
      </c>
      <c r="BP44" s="212">
        <v>1000</v>
      </c>
      <c r="BQ44" s="212">
        <v>1500</v>
      </c>
      <c r="BR44" s="212">
        <v>2000</v>
      </c>
      <c r="BS44" s="212">
        <v>2500</v>
      </c>
      <c r="BT44"/>
      <c r="BU44"/>
      <c r="BV44"/>
      <c r="BW44" s="181" t="s">
        <v>191</v>
      </c>
      <c r="BX44" s="181"/>
      <c r="BY44" s="182"/>
      <c r="BZ44" s="182"/>
      <c r="CA44" s="212">
        <v>500</v>
      </c>
      <c r="CB44" s="212">
        <v>1000</v>
      </c>
      <c r="CC44" s="212">
        <v>1500</v>
      </c>
      <c r="CD44" s="212">
        <v>2000</v>
      </c>
      <c r="CE44" s="212">
        <v>2500</v>
      </c>
    </row>
    <row r="45" spans="1:83" ht="15" customHeight="1" x14ac:dyDescent="0.4">
      <c r="F45" s="519" t="s">
        <v>0</v>
      </c>
      <c r="G45" s="521" t="s">
        <v>1</v>
      </c>
      <c r="H45" s="87"/>
      <c r="I45" s="88" t="s">
        <v>208</v>
      </c>
      <c r="J45" s="523" t="s">
        <v>175</v>
      </c>
      <c r="K45" s="525" t="s">
        <v>194</v>
      </c>
      <c r="L45" s="527" t="s">
        <v>4</v>
      </c>
      <c r="M45" s="754" t="s">
        <v>5</v>
      </c>
      <c r="N45" s="529" t="s">
        <v>230</v>
      </c>
      <c r="R45" s="519" t="s">
        <v>0</v>
      </c>
      <c r="S45" s="521" t="s">
        <v>1</v>
      </c>
      <c r="T45" s="87"/>
      <c r="U45" s="88" t="s">
        <v>2</v>
      </c>
      <c r="V45" s="523" t="s">
        <v>175</v>
      </c>
      <c r="W45" s="525" t="s">
        <v>194</v>
      </c>
      <c r="X45" s="527" t="s">
        <v>4</v>
      </c>
      <c r="Y45" s="754" t="s">
        <v>5</v>
      </c>
      <c r="Z45" s="529" t="s">
        <v>230</v>
      </c>
      <c r="AD45" s="519" t="s">
        <v>0</v>
      </c>
      <c r="AE45" s="521" t="s">
        <v>1</v>
      </c>
      <c r="AF45" s="87"/>
      <c r="AG45" s="88" t="s">
        <v>7</v>
      </c>
      <c r="AH45" s="523" t="s">
        <v>175</v>
      </c>
      <c r="AI45" s="525" t="s">
        <v>194</v>
      </c>
      <c r="AJ45" s="527" t="s">
        <v>4</v>
      </c>
      <c r="AK45" s="754" t="s">
        <v>5</v>
      </c>
      <c r="AL45" s="529" t="s">
        <v>230</v>
      </c>
      <c r="AV45"/>
      <c r="AW45"/>
      <c r="AX45" s="181"/>
      <c r="AY45" s="699" t="s">
        <v>0</v>
      </c>
      <c r="AZ45" s="701" t="s">
        <v>1</v>
      </c>
      <c r="BA45" s="148"/>
      <c r="BB45" s="149" t="s">
        <v>165</v>
      </c>
      <c r="BC45" s="680" t="s">
        <v>175</v>
      </c>
      <c r="BD45" s="683" t="s">
        <v>194</v>
      </c>
      <c r="BE45" s="782" t="s">
        <v>4</v>
      </c>
      <c r="BF45" s="705" t="s">
        <v>5</v>
      </c>
      <c r="BG45" s="705" t="s">
        <v>230</v>
      </c>
      <c r="BK45" s="699" t="s">
        <v>0</v>
      </c>
      <c r="BL45" s="701" t="s">
        <v>1</v>
      </c>
      <c r="BM45" s="148"/>
      <c r="BN45" s="149" t="s">
        <v>165</v>
      </c>
      <c r="BO45" s="680" t="s">
        <v>175</v>
      </c>
      <c r="BP45" s="683" t="s">
        <v>194</v>
      </c>
      <c r="BQ45" s="782" t="s">
        <v>4</v>
      </c>
      <c r="BR45" s="705" t="s">
        <v>5</v>
      </c>
      <c r="BS45" s="705" t="s">
        <v>231</v>
      </c>
      <c r="BT45"/>
      <c r="BU45"/>
      <c r="BV45"/>
      <c r="BW45" s="699" t="s">
        <v>0</v>
      </c>
      <c r="BX45" s="701" t="s">
        <v>1</v>
      </c>
      <c r="BY45" s="148"/>
      <c r="BZ45" s="149" t="s">
        <v>165</v>
      </c>
      <c r="CA45" s="680" t="s">
        <v>175</v>
      </c>
      <c r="CB45" s="683" t="s">
        <v>194</v>
      </c>
      <c r="CC45" s="782" t="s">
        <v>4</v>
      </c>
      <c r="CD45" s="705" t="s">
        <v>5</v>
      </c>
      <c r="CE45" s="705" t="s">
        <v>232</v>
      </c>
    </row>
    <row r="46" spans="1:83" ht="15.6" customHeight="1" thickBot="1" x14ac:dyDescent="0.45">
      <c r="F46" s="520"/>
      <c r="G46" s="522"/>
      <c r="H46" s="89" t="s">
        <v>209</v>
      </c>
      <c r="I46" s="90"/>
      <c r="J46" s="524"/>
      <c r="K46" s="526"/>
      <c r="L46" s="528"/>
      <c r="M46" s="755"/>
      <c r="N46" s="530"/>
      <c r="R46" s="520"/>
      <c r="S46" s="522"/>
      <c r="T46" s="89" t="s">
        <v>8</v>
      </c>
      <c r="U46" s="90"/>
      <c r="V46" s="524"/>
      <c r="W46" s="526"/>
      <c r="X46" s="528"/>
      <c r="Y46" s="755"/>
      <c r="Z46" s="530"/>
      <c r="AD46" s="520"/>
      <c r="AE46" s="522"/>
      <c r="AF46" s="89" t="s">
        <v>207</v>
      </c>
      <c r="AG46" s="90"/>
      <c r="AH46" s="524"/>
      <c r="AI46" s="526"/>
      <c r="AJ46" s="528"/>
      <c r="AK46" s="755"/>
      <c r="AL46" s="530"/>
      <c r="AV46"/>
      <c r="AW46"/>
      <c r="AX46" s="181"/>
      <c r="AY46" s="700"/>
      <c r="AZ46" s="702"/>
      <c r="BA46" s="151" t="s">
        <v>169</v>
      </c>
      <c r="BB46" s="152"/>
      <c r="BC46" s="703"/>
      <c r="BD46" s="704"/>
      <c r="BE46" s="783"/>
      <c r="BF46" s="706"/>
      <c r="BG46" s="706"/>
      <c r="BK46" s="700"/>
      <c r="BL46" s="702"/>
      <c r="BM46" s="151" t="s">
        <v>169</v>
      </c>
      <c r="BN46" s="152"/>
      <c r="BO46" s="703"/>
      <c r="BP46" s="704"/>
      <c r="BQ46" s="783"/>
      <c r="BR46" s="706"/>
      <c r="BS46" s="706"/>
      <c r="BT46"/>
      <c r="BU46"/>
      <c r="BV46"/>
      <c r="BW46" s="700"/>
      <c r="BX46" s="702"/>
      <c r="BY46" s="151" t="s">
        <v>169</v>
      </c>
      <c r="BZ46" s="152"/>
      <c r="CA46" s="703"/>
      <c r="CB46" s="704"/>
      <c r="CC46" s="783"/>
      <c r="CD46" s="706"/>
      <c r="CE46" s="706"/>
    </row>
    <row r="47" spans="1:83" ht="25.5" customHeight="1" x14ac:dyDescent="0.4">
      <c r="F47" s="557" t="s">
        <v>211</v>
      </c>
      <c r="G47" s="744" t="s">
        <v>11</v>
      </c>
      <c r="H47" s="639" t="s">
        <v>219</v>
      </c>
      <c r="I47" s="640"/>
      <c r="J47" s="334">
        <f t="shared" ref="J47:J58" si="5">IFERROR(IF($F$43=$A$39,BC47,IF($F$43=$A$40,ROUNDUP(BC47*$W$7/100,-2),ROUNDUP(BC47*$W$7/100,-2)+SUM($Y$7,$AA$7,$AE$7))),"-")</f>
        <v>29300</v>
      </c>
      <c r="K47" s="334">
        <f t="shared" ref="K47:K58" si="6">IFERROR(IF($F$43=$A$39,BD47,IF($F$43=$A$40,ROUNDUP(BD47*$W$7/100,-2),ROUNDUP(BD47*$W$7/100,-2)+SUM($Y$7,$AA$7,$AE$7))),"-")</f>
        <v>32800</v>
      </c>
      <c r="L47" s="340">
        <f t="shared" ref="L47:L58" si="7">IFERROR(IF($F$43=$A$39,BE47,IF($F$43=$A$40,ROUNDUP(BE47*$W$7/100,-2),ROUNDUP(BE47*$W$7/100,-2)+SUM($Y$7,$AA$7,$AE$7))),"-")</f>
        <v>36600</v>
      </c>
      <c r="M47" s="341">
        <f t="shared" ref="M47:M58" si="8">IFERROR(IF($F$43=$A$39,BF47,IF($F$43=$A$40,ROUNDUP(BF47*$W$7/100,-2),ROUNDUP(BF47*$W$7/100,-2)+SUM($Y$7,$AA$7,$AE$7))),"-")</f>
        <v>43000</v>
      </c>
      <c r="N47" s="342">
        <f t="shared" ref="N47:N58" si="9">IFERROR(IF($F$43=$A$39,BG47,IF($F$43=$A$40,ROUNDUP(BG47*$W$7/100,-2),ROUNDUP(BG47*$W$7/100,-2)+SUM($Y$7,$AA$7,$AE$7))),"-")</f>
        <v>48400</v>
      </c>
      <c r="R47" s="557" t="s">
        <v>85</v>
      </c>
      <c r="S47" s="744" t="s">
        <v>235</v>
      </c>
      <c r="T47" s="639" t="s">
        <v>220</v>
      </c>
      <c r="U47" s="640"/>
      <c r="V47" s="334">
        <f t="shared" ref="V47:V70" si="10">IFERROR(IF($F$43=$A$39,BO47,IF($F$43=$A$40,ROUNDUP(BO47*$W$7/100,-2),ROUNDUP(BO47*$W$7/100,-2)+SUM($Y$7,$AA$7,$AE$7))),"-")</f>
        <v>38500</v>
      </c>
      <c r="W47" s="334">
        <f t="shared" ref="W47:W70" si="11">IFERROR(IF($F$43=$A$39,BP47,IF($F$43=$A$40,ROUNDUP(BP47*$W$7/100,-2),ROUNDUP(BP47*$W$7/100,-2)+SUM($Y$7,$AA$7,$AE$7))),"-")</f>
        <v>42000</v>
      </c>
      <c r="X47" s="340">
        <f t="shared" ref="X47:X70" si="12">IFERROR(IF($F$43=$A$39,BQ47,IF($F$43=$A$40,ROUNDUP(BQ47*$W$7/100,-2),ROUNDUP(BQ47*$W$7/100,-2)+SUM($Y$7,$AA$7,$AE$7))),"-")</f>
        <v>49400</v>
      </c>
      <c r="Y47" s="341">
        <f t="shared" ref="Y47:Y70" si="13">IFERROR(IF($F$43=$A$39,BR47,IF($F$43=$A$40,ROUNDUP(BR47*$W$7/100,-2),ROUNDUP(BR47*$W$7/100,-2)+SUM($Y$7,$AA$7,$AE$7))),"-")</f>
        <v>56800</v>
      </c>
      <c r="Z47" s="342">
        <f t="shared" ref="Z47:Z70" si="14">IFERROR(IF($F$43=$A$39,BS47,IF($F$43=$A$40,ROUNDUP(BS47*$W$7/100,-2),ROUNDUP(BS47*$W$7/100,-2)+SUM($Y$7,$AA$7,$AE$7))),"-")</f>
        <v>67500</v>
      </c>
      <c r="AD47" s="557" t="s">
        <v>210</v>
      </c>
      <c r="AE47" s="744" t="s">
        <v>235</v>
      </c>
      <c r="AF47" s="639" t="s">
        <v>220</v>
      </c>
      <c r="AG47" s="640"/>
      <c r="AH47" s="334">
        <f t="shared" ref="AH47:AH82" si="15">IFERROR(IF($F$43=$A$39,CA47,IF($F$43=$A$40,ROUNDUP(CA47*$W$7/100,-2),ROUNDUP(CA47*$W$7/100,-2)+SUM($Y$7,$AA$7,$AE$7))),"-")</f>
        <v>44900</v>
      </c>
      <c r="AI47" s="334">
        <f t="shared" ref="AI47:AI82" si="16">IFERROR(IF($F$43=$A$39,CB47,IF($F$43=$A$40,ROUNDUP(CB47*$W$7/100,-2),ROUNDUP(CB47*$W$7/100,-2)+SUM($Y$7,$AA$7,$AE$7))),"-")</f>
        <v>48400</v>
      </c>
      <c r="AJ47" s="340">
        <f t="shared" ref="AJ47:AJ82" si="17">IFERROR(IF($F$43=$A$39,CC47,IF($F$43=$A$40,ROUNDUP(CC47*$W$7/100,-2),ROUNDUP(CC47*$W$7/100,-2)+SUM($Y$7,$AA$7,$AE$7))),"-")</f>
        <v>59000</v>
      </c>
      <c r="AK47" s="341">
        <f t="shared" ref="AK47:AK82" si="18">IFERROR(IF($F$43=$A$39,CD47,IF($F$43=$A$40,ROUNDUP(CD47*$W$7/100,-2),ROUNDUP(CD47*$W$7/100,-2)+SUM($Y$7,$AA$7,$AE$7))),"-")</f>
        <v>69700</v>
      </c>
      <c r="AL47" s="342">
        <f t="shared" ref="AL47:AL82" si="19">IFERROR(IF($F$43=$A$39,CE47,IF($F$43=$A$40,ROUNDUP(CE47*$W$7/100,-2),ROUNDUP(CE47*$W$7/100,-2)+SUM($Y$7,$AA$7,$AE$7))),"-")</f>
        <v>85200</v>
      </c>
      <c r="AV47" s="18" t="s">
        <v>46</v>
      </c>
      <c r="AW47" s="212">
        <v>200</v>
      </c>
      <c r="AX47" s="212">
        <v>800</v>
      </c>
      <c r="AY47" s="697" t="s">
        <v>10</v>
      </c>
      <c r="AZ47" s="694" t="s">
        <v>11</v>
      </c>
      <c r="BA47" s="672" t="s">
        <v>178</v>
      </c>
      <c r="BB47" s="673"/>
      <c r="BC47" s="227">
        <v>29300</v>
      </c>
      <c r="BD47" s="227">
        <v>32800</v>
      </c>
      <c r="BE47" s="228">
        <v>36600</v>
      </c>
      <c r="BF47" s="229">
        <v>43000</v>
      </c>
      <c r="BG47" s="230">
        <v>48400</v>
      </c>
      <c r="BH47" s="18" t="s">
        <v>46</v>
      </c>
      <c r="BI47" s="212">
        <v>221</v>
      </c>
      <c r="BJ47" s="212">
        <v>800</v>
      </c>
      <c r="BK47" s="779" t="s">
        <v>13</v>
      </c>
      <c r="BL47" s="689" t="s">
        <v>14</v>
      </c>
      <c r="BM47" s="672" t="s">
        <v>181</v>
      </c>
      <c r="BN47" s="673"/>
      <c r="BO47" s="253">
        <v>38500</v>
      </c>
      <c r="BP47" s="239">
        <v>42000</v>
      </c>
      <c r="BQ47" s="250">
        <v>49400</v>
      </c>
      <c r="BR47" s="251">
        <v>56800</v>
      </c>
      <c r="BS47" s="242">
        <v>67500</v>
      </c>
      <c r="BT47" s="18" t="s">
        <v>46</v>
      </c>
      <c r="BU47" s="212">
        <v>221</v>
      </c>
      <c r="BV47" s="212">
        <v>800</v>
      </c>
      <c r="BW47" s="779" t="s">
        <v>183</v>
      </c>
      <c r="BX47" s="694" t="s">
        <v>14</v>
      </c>
      <c r="BY47" s="672" t="s">
        <v>181</v>
      </c>
      <c r="BZ47" s="673"/>
      <c r="CA47" s="279">
        <v>44900</v>
      </c>
      <c r="CB47" s="227">
        <v>48400</v>
      </c>
      <c r="CC47" s="228">
        <v>59000</v>
      </c>
      <c r="CD47" s="229">
        <v>69700</v>
      </c>
      <c r="CE47" s="230">
        <v>85200</v>
      </c>
    </row>
    <row r="48" spans="1:83" ht="25.5" customHeight="1" x14ac:dyDescent="0.4">
      <c r="F48" s="558"/>
      <c r="G48" s="745"/>
      <c r="H48" s="641" t="s">
        <v>140</v>
      </c>
      <c r="I48" s="642"/>
      <c r="J48" s="343">
        <f t="shared" si="5"/>
        <v>34400</v>
      </c>
      <c r="K48" s="336">
        <f t="shared" si="6"/>
        <v>36800</v>
      </c>
      <c r="L48" s="344">
        <f t="shared" si="7"/>
        <v>41000</v>
      </c>
      <c r="M48" s="345">
        <f t="shared" si="8"/>
        <v>48000</v>
      </c>
      <c r="N48" s="346">
        <f t="shared" si="9"/>
        <v>58300</v>
      </c>
      <c r="R48" s="558"/>
      <c r="S48" s="745"/>
      <c r="T48" s="641" t="s">
        <v>140</v>
      </c>
      <c r="U48" s="642"/>
      <c r="V48" s="343">
        <f t="shared" si="10"/>
        <v>46300</v>
      </c>
      <c r="W48" s="336">
        <f t="shared" si="11"/>
        <v>48700</v>
      </c>
      <c r="X48" s="344">
        <f t="shared" si="12"/>
        <v>55000</v>
      </c>
      <c r="Y48" s="345">
        <f t="shared" si="13"/>
        <v>67300</v>
      </c>
      <c r="Z48" s="346">
        <f t="shared" si="14"/>
        <v>87900</v>
      </c>
      <c r="AD48" s="558"/>
      <c r="AE48" s="745"/>
      <c r="AF48" s="641" t="s">
        <v>140</v>
      </c>
      <c r="AG48" s="642"/>
      <c r="AH48" s="343">
        <f t="shared" si="15"/>
        <v>58200</v>
      </c>
      <c r="AI48" s="336">
        <f t="shared" si="16"/>
        <v>60600</v>
      </c>
      <c r="AJ48" s="344">
        <f t="shared" si="17"/>
        <v>66800</v>
      </c>
      <c r="AK48" s="345">
        <f t="shared" si="18"/>
        <v>83900</v>
      </c>
      <c r="AL48" s="346">
        <f t="shared" si="19"/>
        <v>113800</v>
      </c>
      <c r="AV48" s="18" t="s">
        <v>47</v>
      </c>
      <c r="AW48" s="212">
        <v>801</v>
      </c>
      <c r="AX48" s="212">
        <v>1200</v>
      </c>
      <c r="AY48" s="698"/>
      <c r="AZ48" s="690"/>
      <c r="BA48" s="674" t="s">
        <v>15</v>
      </c>
      <c r="BB48" s="675"/>
      <c r="BC48" s="231">
        <v>34400</v>
      </c>
      <c r="BD48" s="231">
        <v>36800</v>
      </c>
      <c r="BE48" s="232">
        <v>41000</v>
      </c>
      <c r="BF48" s="233">
        <v>48000</v>
      </c>
      <c r="BG48" s="234">
        <v>58300</v>
      </c>
      <c r="BH48" s="18" t="s">
        <v>47</v>
      </c>
      <c r="BI48" s="212">
        <v>801</v>
      </c>
      <c r="BJ48" s="212">
        <v>1200</v>
      </c>
      <c r="BK48" s="780"/>
      <c r="BL48" s="690"/>
      <c r="BM48" s="674" t="s">
        <v>15</v>
      </c>
      <c r="BN48" s="675"/>
      <c r="BO48" s="231">
        <v>46300</v>
      </c>
      <c r="BP48" s="231">
        <v>48700</v>
      </c>
      <c r="BQ48" s="232">
        <v>55000</v>
      </c>
      <c r="BR48" s="245">
        <v>67300</v>
      </c>
      <c r="BS48" s="246">
        <v>87900</v>
      </c>
      <c r="BT48" s="18" t="s">
        <v>47</v>
      </c>
      <c r="BU48" s="212">
        <v>801</v>
      </c>
      <c r="BV48" s="212">
        <v>1200</v>
      </c>
      <c r="BW48" s="780"/>
      <c r="BX48" s="690"/>
      <c r="BY48" s="674" t="s">
        <v>15</v>
      </c>
      <c r="BZ48" s="675"/>
      <c r="CA48" s="231">
        <v>58200</v>
      </c>
      <c r="CB48" s="231">
        <v>60600</v>
      </c>
      <c r="CC48" s="232">
        <v>66800</v>
      </c>
      <c r="CD48" s="245">
        <v>83900</v>
      </c>
      <c r="CE48" s="246">
        <v>113800</v>
      </c>
    </row>
    <row r="49" spans="6:83" ht="25.5" customHeight="1" thickBot="1" x14ac:dyDescent="0.45">
      <c r="F49" s="558"/>
      <c r="G49" s="745"/>
      <c r="H49" s="641" t="s">
        <v>141</v>
      </c>
      <c r="I49" s="642"/>
      <c r="J49" s="336">
        <f t="shared" si="5"/>
        <v>37500</v>
      </c>
      <c r="K49" s="336">
        <f t="shared" si="6"/>
        <v>39700</v>
      </c>
      <c r="L49" s="344">
        <f t="shared" si="7"/>
        <v>44700</v>
      </c>
      <c r="M49" s="347">
        <f t="shared" si="8"/>
        <v>52600</v>
      </c>
      <c r="N49" s="348">
        <f t="shared" si="9"/>
        <v>64000</v>
      </c>
      <c r="R49" s="558"/>
      <c r="S49" s="745"/>
      <c r="T49" s="641" t="s">
        <v>141</v>
      </c>
      <c r="U49" s="642"/>
      <c r="V49" s="336">
        <f t="shared" si="10"/>
        <v>51000</v>
      </c>
      <c r="W49" s="336">
        <f t="shared" si="11"/>
        <v>53500</v>
      </c>
      <c r="X49" s="344">
        <f t="shared" si="12"/>
        <v>62400</v>
      </c>
      <c r="Y49" s="347">
        <f t="shared" si="13"/>
        <v>76500</v>
      </c>
      <c r="Z49" s="348">
        <f t="shared" si="14"/>
        <v>99900</v>
      </c>
      <c r="AD49" s="558"/>
      <c r="AE49" s="745"/>
      <c r="AF49" s="641" t="s">
        <v>141</v>
      </c>
      <c r="AG49" s="642"/>
      <c r="AH49" s="336">
        <f t="shared" si="15"/>
        <v>62700</v>
      </c>
      <c r="AI49" s="336">
        <f t="shared" si="16"/>
        <v>65200</v>
      </c>
      <c r="AJ49" s="344">
        <f t="shared" si="17"/>
        <v>77600</v>
      </c>
      <c r="AK49" s="347">
        <f t="shared" si="18"/>
        <v>97500</v>
      </c>
      <c r="AL49" s="348">
        <f t="shared" si="19"/>
        <v>131800</v>
      </c>
      <c r="AV49" s="18" t="s">
        <v>48</v>
      </c>
      <c r="AW49" s="212">
        <v>1201</v>
      </c>
      <c r="AX49" s="212">
        <v>1400</v>
      </c>
      <c r="AY49" s="698"/>
      <c r="AZ49" s="690"/>
      <c r="BA49" s="748" t="s">
        <v>16</v>
      </c>
      <c r="BB49" s="749"/>
      <c r="BC49" s="235">
        <v>37500</v>
      </c>
      <c r="BD49" s="235">
        <v>39700</v>
      </c>
      <c r="BE49" s="236">
        <v>44700</v>
      </c>
      <c r="BF49" s="237">
        <v>52600</v>
      </c>
      <c r="BG49" s="238">
        <v>64000</v>
      </c>
      <c r="BH49" s="18" t="s">
        <v>48</v>
      </c>
      <c r="BI49" s="212">
        <v>1201</v>
      </c>
      <c r="BJ49" s="212">
        <v>1400</v>
      </c>
      <c r="BK49" s="780"/>
      <c r="BL49" s="690"/>
      <c r="BM49" s="748" t="s">
        <v>16</v>
      </c>
      <c r="BN49" s="749"/>
      <c r="BO49" s="235">
        <v>51000</v>
      </c>
      <c r="BP49" s="235">
        <v>53500</v>
      </c>
      <c r="BQ49" s="236">
        <v>62400</v>
      </c>
      <c r="BR49" s="248">
        <v>76500</v>
      </c>
      <c r="BS49" s="254">
        <v>99900</v>
      </c>
      <c r="BT49" s="18" t="s">
        <v>48</v>
      </c>
      <c r="BU49" s="212">
        <v>1201</v>
      </c>
      <c r="BV49" s="212">
        <v>1400</v>
      </c>
      <c r="BW49" s="780"/>
      <c r="BX49" s="690"/>
      <c r="BY49" s="674" t="s">
        <v>16</v>
      </c>
      <c r="BZ49" s="675"/>
      <c r="CA49" s="235">
        <v>62700</v>
      </c>
      <c r="CB49" s="235">
        <v>65200</v>
      </c>
      <c r="CC49" s="236">
        <v>77600</v>
      </c>
      <c r="CD49" s="248">
        <v>97500</v>
      </c>
      <c r="CE49" s="254">
        <v>131800</v>
      </c>
    </row>
    <row r="50" spans="6:83" ht="25.5" customHeight="1" x14ac:dyDescent="0.4">
      <c r="F50" s="558"/>
      <c r="G50" s="745"/>
      <c r="H50" s="641" t="s">
        <v>142</v>
      </c>
      <c r="I50" s="642"/>
      <c r="J50" s="336">
        <f t="shared" si="5"/>
        <v>42800</v>
      </c>
      <c r="K50" s="336">
        <f t="shared" si="6"/>
        <v>45000</v>
      </c>
      <c r="L50" s="344">
        <f t="shared" si="7"/>
        <v>49800</v>
      </c>
      <c r="M50" s="347">
        <f t="shared" si="8"/>
        <v>55400</v>
      </c>
      <c r="N50" s="352" t="str">
        <f t="shared" si="9"/>
        <v>-</v>
      </c>
      <c r="R50" s="558"/>
      <c r="S50" s="745"/>
      <c r="T50" s="641" t="s">
        <v>142</v>
      </c>
      <c r="U50" s="642"/>
      <c r="V50" s="336">
        <f t="shared" si="10"/>
        <v>61000</v>
      </c>
      <c r="W50" s="336">
        <f t="shared" si="11"/>
        <v>63400</v>
      </c>
      <c r="X50" s="344">
        <f t="shared" si="12"/>
        <v>72900</v>
      </c>
      <c r="Y50" s="347">
        <f t="shared" si="13"/>
        <v>89400</v>
      </c>
      <c r="Z50" s="349">
        <f t="shared" si="14"/>
        <v>121200</v>
      </c>
      <c r="AD50" s="558"/>
      <c r="AE50" s="745"/>
      <c r="AF50" s="641" t="s">
        <v>142</v>
      </c>
      <c r="AG50" s="642"/>
      <c r="AH50" s="336">
        <f t="shared" si="15"/>
        <v>76000</v>
      </c>
      <c r="AI50" s="336">
        <f t="shared" si="16"/>
        <v>78400</v>
      </c>
      <c r="AJ50" s="344">
        <f t="shared" si="17"/>
        <v>93000</v>
      </c>
      <c r="AK50" s="347">
        <f t="shared" si="18"/>
        <v>119600</v>
      </c>
      <c r="AL50" s="349">
        <f t="shared" si="19"/>
        <v>163900</v>
      </c>
      <c r="AV50" s="18" t="s">
        <v>49</v>
      </c>
      <c r="AW50" s="212">
        <v>1401</v>
      </c>
      <c r="AX50" s="212">
        <v>1800</v>
      </c>
      <c r="AY50" s="698"/>
      <c r="AZ50" s="690"/>
      <c r="BA50" s="674" t="s">
        <v>17</v>
      </c>
      <c r="BB50" s="675"/>
      <c r="BC50" s="239">
        <v>42800</v>
      </c>
      <c r="BD50" s="239">
        <v>45000</v>
      </c>
      <c r="BE50" s="240">
        <v>49800</v>
      </c>
      <c r="BF50" s="241">
        <v>55400</v>
      </c>
      <c r="BG50" s="242" t="s">
        <v>234</v>
      </c>
      <c r="BH50" s="18" t="s">
        <v>49</v>
      </c>
      <c r="BI50" s="212">
        <v>1401</v>
      </c>
      <c r="BJ50" s="212">
        <v>1800</v>
      </c>
      <c r="BK50" s="780"/>
      <c r="BL50" s="690"/>
      <c r="BM50" s="674" t="s">
        <v>17</v>
      </c>
      <c r="BN50" s="675"/>
      <c r="BO50" s="239">
        <v>61000</v>
      </c>
      <c r="BP50" s="239">
        <v>63400</v>
      </c>
      <c r="BQ50" s="240">
        <v>72900</v>
      </c>
      <c r="BR50" s="241">
        <v>89400</v>
      </c>
      <c r="BS50" s="252">
        <v>121200</v>
      </c>
      <c r="BT50" s="18" t="s">
        <v>49</v>
      </c>
      <c r="BU50" s="212">
        <v>1401</v>
      </c>
      <c r="BV50" s="212">
        <v>1800</v>
      </c>
      <c r="BW50" s="780"/>
      <c r="BX50" s="690"/>
      <c r="BY50" s="750" t="s">
        <v>17</v>
      </c>
      <c r="BZ50" s="751"/>
      <c r="CA50" s="239">
        <v>76000</v>
      </c>
      <c r="CB50" s="239">
        <v>78400</v>
      </c>
      <c r="CC50" s="240">
        <v>93000</v>
      </c>
      <c r="CD50" s="241">
        <v>119600</v>
      </c>
      <c r="CE50" s="252">
        <v>163900</v>
      </c>
    </row>
    <row r="51" spans="6:83" ht="25.5" customHeight="1" x14ac:dyDescent="0.4">
      <c r="F51" s="558"/>
      <c r="G51" s="745"/>
      <c r="H51" s="641" t="s">
        <v>143</v>
      </c>
      <c r="I51" s="642"/>
      <c r="J51" s="336">
        <f t="shared" si="5"/>
        <v>48100</v>
      </c>
      <c r="K51" s="336">
        <f t="shared" si="6"/>
        <v>49800</v>
      </c>
      <c r="L51" s="350">
        <f t="shared" si="7"/>
        <v>57000</v>
      </c>
      <c r="M51" s="351" t="str">
        <f t="shared" si="8"/>
        <v>-</v>
      </c>
      <c r="N51" s="352" t="str">
        <f t="shared" si="9"/>
        <v>-</v>
      </c>
      <c r="R51" s="558"/>
      <c r="S51" s="745"/>
      <c r="T51" s="641" t="s">
        <v>143</v>
      </c>
      <c r="U51" s="642"/>
      <c r="V51" s="336">
        <f t="shared" si="10"/>
        <v>69500</v>
      </c>
      <c r="W51" s="336">
        <f t="shared" si="11"/>
        <v>71300</v>
      </c>
      <c r="X51" s="350">
        <f t="shared" si="12"/>
        <v>89200</v>
      </c>
      <c r="Y51" s="351" t="str">
        <f t="shared" si="13"/>
        <v>-</v>
      </c>
      <c r="Z51" s="352" t="str">
        <f t="shared" si="14"/>
        <v>-</v>
      </c>
      <c r="AD51" s="558"/>
      <c r="AE51" s="745"/>
      <c r="AF51" s="641" t="s">
        <v>143</v>
      </c>
      <c r="AG51" s="642"/>
      <c r="AH51" s="336">
        <f t="shared" si="15"/>
        <v>88300</v>
      </c>
      <c r="AI51" s="336">
        <f t="shared" si="16"/>
        <v>90100</v>
      </c>
      <c r="AJ51" s="350">
        <f t="shared" si="17"/>
        <v>117900</v>
      </c>
      <c r="AK51" s="351" t="str">
        <f t="shared" si="18"/>
        <v>-</v>
      </c>
      <c r="AL51" s="352" t="str">
        <f t="shared" si="19"/>
        <v>-</v>
      </c>
      <c r="AV51" s="18" t="s">
        <v>50</v>
      </c>
      <c r="AW51" s="212">
        <v>1801</v>
      </c>
      <c r="AX51" s="212">
        <v>2200</v>
      </c>
      <c r="AY51" s="698"/>
      <c r="AZ51" s="690"/>
      <c r="BA51" s="674" t="s">
        <v>18</v>
      </c>
      <c r="BB51" s="675"/>
      <c r="BC51" s="231">
        <v>48100</v>
      </c>
      <c r="BD51" s="243">
        <v>49800</v>
      </c>
      <c r="BE51" s="244">
        <v>57000</v>
      </c>
      <c r="BF51" s="245" t="s">
        <v>78</v>
      </c>
      <c r="BG51" s="246" t="s">
        <v>78</v>
      </c>
      <c r="BH51" s="18" t="s">
        <v>50</v>
      </c>
      <c r="BI51" s="212">
        <v>1801</v>
      </c>
      <c r="BJ51" s="212">
        <v>2200</v>
      </c>
      <c r="BK51" s="780"/>
      <c r="BL51" s="690"/>
      <c r="BM51" s="674" t="s">
        <v>18</v>
      </c>
      <c r="BN51" s="675"/>
      <c r="BO51" s="231">
        <v>69500</v>
      </c>
      <c r="BP51" s="243">
        <v>71300</v>
      </c>
      <c r="BQ51" s="244">
        <v>89200</v>
      </c>
      <c r="BR51" s="245" t="s">
        <v>78</v>
      </c>
      <c r="BS51" s="246" t="s">
        <v>78</v>
      </c>
      <c r="BT51" s="18" t="s">
        <v>50</v>
      </c>
      <c r="BU51" s="212">
        <v>1801</v>
      </c>
      <c r="BV51" s="212">
        <v>2200</v>
      </c>
      <c r="BW51" s="780"/>
      <c r="BX51" s="690"/>
      <c r="BY51" s="674" t="s">
        <v>18</v>
      </c>
      <c r="BZ51" s="675"/>
      <c r="CA51" s="231">
        <v>88300</v>
      </c>
      <c r="CB51" s="243">
        <v>90100</v>
      </c>
      <c r="CC51" s="244">
        <v>117900</v>
      </c>
      <c r="CD51" s="245" t="s">
        <v>78</v>
      </c>
      <c r="CE51" s="246" t="s">
        <v>78</v>
      </c>
    </row>
    <row r="52" spans="6:83" ht="25.5" customHeight="1" thickBot="1" x14ac:dyDescent="0.45">
      <c r="F52" s="558"/>
      <c r="G52" s="746"/>
      <c r="H52" s="647" t="s">
        <v>144</v>
      </c>
      <c r="I52" s="648"/>
      <c r="J52" s="338">
        <f t="shared" si="5"/>
        <v>54500</v>
      </c>
      <c r="K52" s="338">
        <f t="shared" si="6"/>
        <v>54700</v>
      </c>
      <c r="L52" s="353" t="str">
        <f t="shared" si="7"/>
        <v>-</v>
      </c>
      <c r="M52" s="354" t="str">
        <f t="shared" si="8"/>
        <v>-</v>
      </c>
      <c r="N52" s="355" t="str">
        <f t="shared" si="9"/>
        <v>-</v>
      </c>
      <c r="R52" s="558"/>
      <c r="S52" s="746"/>
      <c r="T52" s="647" t="s">
        <v>144</v>
      </c>
      <c r="U52" s="648"/>
      <c r="V52" s="338">
        <f t="shared" si="10"/>
        <v>77700</v>
      </c>
      <c r="W52" s="338">
        <f t="shared" si="11"/>
        <v>77900</v>
      </c>
      <c r="X52" s="353" t="str">
        <f t="shared" si="12"/>
        <v>-</v>
      </c>
      <c r="Y52" s="354" t="str">
        <f t="shared" si="13"/>
        <v>-</v>
      </c>
      <c r="Z52" s="355" t="str">
        <f t="shared" si="14"/>
        <v>-</v>
      </c>
      <c r="AD52" s="558"/>
      <c r="AE52" s="746"/>
      <c r="AF52" s="647" t="s">
        <v>144</v>
      </c>
      <c r="AG52" s="648"/>
      <c r="AH52" s="338">
        <f t="shared" si="15"/>
        <v>97900</v>
      </c>
      <c r="AI52" s="338">
        <f t="shared" si="16"/>
        <v>98100</v>
      </c>
      <c r="AJ52" s="353" t="str">
        <f t="shared" si="17"/>
        <v>-</v>
      </c>
      <c r="AK52" s="354" t="str">
        <f t="shared" si="18"/>
        <v>-</v>
      </c>
      <c r="AL52" s="355" t="str">
        <f t="shared" si="19"/>
        <v>-</v>
      </c>
      <c r="AV52" s="18" t="s">
        <v>51</v>
      </c>
      <c r="AW52" s="212">
        <v>2201</v>
      </c>
      <c r="AX52" s="212">
        <v>2450</v>
      </c>
      <c r="AY52" s="698"/>
      <c r="AZ52" s="747"/>
      <c r="BA52" s="670" t="s">
        <v>19</v>
      </c>
      <c r="BB52" s="671"/>
      <c r="BC52" s="247">
        <v>54500</v>
      </c>
      <c r="BD52" s="247">
        <v>54700</v>
      </c>
      <c r="BE52" s="236" t="s">
        <v>78</v>
      </c>
      <c r="BF52" s="248" t="s">
        <v>78</v>
      </c>
      <c r="BG52" s="249" t="s">
        <v>78</v>
      </c>
      <c r="BH52" s="18" t="s">
        <v>51</v>
      </c>
      <c r="BI52" s="212">
        <v>2201</v>
      </c>
      <c r="BJ52" s="212">
        <v>2450</v>
      </c>
      <c r="BK52" s="780"/>
      <c r="BL52" s="747"/>
      <c r="BM52" s="670" t="s">
        <v>19</v>
      </c>
      <c r="BN52" s="671"/>
      <c r="BO52" s="247">
        <v>77700</v>
      </c>
      <c r="BP52" s="247">
        <v>77900</v>
      </c>
      <c r="BQ52" s="236" t="s">
        <v>78</v>
      </c>
      <c r="BR52" s="248" t="s">
        <v>78</v>
      </c>
      <c r="BS52" s="249" t="s">
        <v>78</v>
      </c>
      <c r="BT52" s="18" t="s">
        <v>51</v>
      </c>
      <c r="BU52" s="212">
        <v>2201</v>
      </c>
      <c r="BV52" s="212">
        <v>2450</v>
      </c>
      <c r="BW52" s="780"/>
      <c r="BX52" s="690"/>
      <c r="BY52" s="670" t="s">
        <v>19</v>
      </c>
      <c r="BZ52" s="671"/>
      <c r="CA52" s="243">
        <v>97900</v>
      </c>
      <c r="CB52" s="243">
        <v>98100</v>
      </c>
      <c r="CC52" s="232" t="s">
        <v>78</v>
      </c>
      <c r="CD52" s="245" t="s">
        <v>78</v>
      </c>
      <c r="CE52" s="246" t="s">
        <v>78</v>
      </c>
    </row>
    <row r="53" spans="6:83" ht="25.5" customHeight="1" x14ac:dyDescent="0.4">
      <c r="F53" s="558"/>
      <c r="G53" s="744" t="s">
        <v>20</v>
      </c>
      <c r="H53" s="639" t="s">
        <v>219</v>
      </c>
      <c r="I53" s="640"/>
      <c r="J53" s="334">
        <f t="shared" si="5"/>
        <v>30400</v>
      </c>
      <c r="K53" s="334">
        <f t="shared" si="6"/>
        <v>33900</v>
      </c>
      <c r="L53" s="340">
        <f t="shared" si="7"/>
        <v>38300</v>
      </c>
      <c r="M53" s="341">
        <f t="shared" si="8"/>
        <v>45400</v>
      </c>
      <c r="N53" s="342">
        <f t="shared" si="9"/>
        <v>51700</v>
      </c>
      <c r="R53" s="558"/>
      <c r="S53" s="744" t="s">
        <v>119</v>
      </c>
      <c r="T53" s="639" t="s">
        <v>220</v>
      </c>
      <c r="U53" s="640"/>
      <c r="V53" s="334">
        <f t="shared" si="10"/>
        <v>46400</v>
      </c>
      <c r="W53" s="334">
        <f t="shared" si="11"/>
        <v>49900</v>
      </c>
      <c r="X53" s="340">
        <f t="shared" si="12"/>
        <v>60800</v>
      </c>
      <c r="Y53" s="341">
        <f t="shared" si="13"/>
        <v>74900</v>
      </c>
      <c r="Z53" s="342">
        <f t="shared" si="14"/>
        <v>90700</v>
      </c>
      <c r="AD53" s="558"/>
      <c r="AE53" s="744" t="s">
        <v>119</v>
      </c>
      <c r="AF53" s="639" t="s">
        <v>220</v>
      </c>
      <c r="AG53" s="640"/>
      <c r="AH53" s="334">
        <f t="shared" si="15"/>
        <v>48300</v>
      </c>
      <c r="AI53" s="334">
        <f t="shared" si="16"/>
        <v>51800</v>
      </c>
      <c r="AJ53" s="340">
        <f t="shared" si="17"/>
        <v>64500</v>
      </c>
      <c r="AK53" s="341">
        <f t="shared" si="18"/>
        <v>77300</v>
      </c>
      <c r="AL53" s="342">
        <f t="shared" si="19"/>
        <v>95700</v>
      </c>
      <c r="AV53" s="18" t="s">
        <v>46</v>
      </c>
      <c r="AW53" s="212">
        <v>200</v>
      </c>
      <c r="AX53" s="212">
        <v>800</v>
      </c>
      <c r="AY53" s="698"/>
      <c r="AZ53" s="693" t="s">
        <v>20</v>
      </c>
      <c r="BA53" s="672" t="s">
        <v>178</v>
      </c>
      <c r="BB53" s="673"/>
      <c r="BC53" s="239">
        <v>30400</v>
      </c>
      <c r="BD53" s="239">
        <v>33900</v>
      </c>
      <c r="BE53" s="250">
        <v>38300</v>
      </c>
      <c r="BF53" s="251">
        <v>45400</v>
      </c>
      <c r="BG53" s="242">
        <v>51700</v>
      </c>
      <c r="BH53" s="18" t="s">
        <v>46</v>
      </c>
      <c r="BI53" s="212">
        <v>221</v>
      </c>
      <c r="BJ53" s="212">
        <v>800</v>
      </c>
      <c r="BK53" s="780"/>
      <c r="BL53" s="689" t="s">
        <v>21</v>
      </c>
      <c r="BM53" s="672" t="s">
        <v>181</v>
      </c>
      <c r="BN53" s="673"/>
      <c r="BO53" s="255">
        <v>46400</v>
      </c>
      <c r="BP53" s="256">
        <v>49900</v>
      </c>
      <c r="BQ53" s="257">
        <v>60800</v>
      </c>
      <c r="BR53" s="258">
        <v>74900</v>
      </c>
      <c r="BS53" s="259">
        <v>90700</v>
      </c>
      <c r="BT53" s="18" t="s">
        <v>46</v>
      </c>
      <c r="BU53" s="212">
        <v>221</v>
      </c>
      <c r="BV53" s="212">
        <v>800</v>
      </c>
      <c r="BW53" s="780"/>
      <c r="BX53" s="689" t="s">
        <v>21</v>
      </c>
      <c r="BY53" s="672" t="s">
        <v>181</v>
      </c>
      <c r="BZ53" s="673"/>
      <c r="CA53" s="291">
        <v>48300</v>
      </c>
      <c r="CB53" s="268">
        <v>51800</v>
      </c>
      <c r="CC53" s="292">
        <v>64500</v>
      </c>
      <c r="CD53" s="293">
        <v>77300</v>
      </c>
      <c r="CE53" s="271">
        <v>95700</v>
      </c>
    </row>
    <row r="54" spans="6:83" ht="25.5" customHeight="1" x14ac:dyDescent="0.4">
      <c r="F54" s="558"/>
      <c r="G54" s="745"/>
      <c r="H54" s="641" t="s">
        <v>140</v>
      </c>
      <c r="I54" s="642"/>
      <c r="J54" s="343">
        <f t="shared" si="5"/>
        <v>36500</v>
      </c>
      <c r="K54" s="336">
        <f t="shared" si="6"/>
        <v>38900</v>
      </c>
      <c r="L54" s="344">
        <f t="shared" si="7"/>
        <v>43900</v>
      </c>
      <c r="M54" s="345">
        <f t="shared" si="8"/>
        <v>52000</v>
      </c>
      <c r="N54" s="346">
        <f t="shared" si="9"/>
        <v>64600</v>
      </c>
      <c r="R54" s="558"/>
      <c r="S54" s="745"/>
      <c r="T54" s="641" t="s">
        <v>140</v>
      </c>
      <c r="U54" s="642"/>
      <c r="V54" s="343">
        <f t="shared" si="10"/>
        <v>60500</v>
      </c>
      <c r="W54" s="336">
        <f t="shared" si="11"/>
        <v>62900</v>
      </c>
      <c r="X54" s="344">
        <f t="shared" si="12"/>
        <v>70700</v>
      </c>
      <c r="Y54" s="345">
        <f t="shared" si="13"/>
        <v>89400</v>
      </c>
      <c r="Z54" s="346">
        <f t="shared" si="14"/>
        <v>122300</v>
      </c>
      <c r="AD54" s="558"/>
      <c r="AE54" s="745"/>
      <c r="AF54" s="641" t="s">
        <v>140</v>
      </c>
      <c r="AG54" s="642"/>
      <c r="AH54" s="343">
        <f t="shared" si="15"/>
        <v>62600</v>
      </c>
      <c r="AI54" s="336">
        <f t="shared" si="16"/>
        <v>65000</v>
      </c>
      <c r="AJ54" s="344">
        <f t="shared" si="17"/>
        <v>75900</v>
      </c>
      <c r="AK54" s="345">
        <f t="shared" si="18"/>
        <v>96700</v>
      </c>
      <c r="AL54" s="346">
        <f t="shared" si="19"/>
        <v>133700</v>
      </c>
      <c r="AV54" s="18" t="s">
        <v>47</v>
      </c>
      <c r="AW54" s="212">
        <v>801</v>
      </c>
      <c r="AX54" s="212">
        <v>1200</v>
      </c>
      <c r="AY54" s="698"/>
      <c r="AZ54" s="693"/>
      <c r="BA54" s="674" t="s">
        <v>15</v>
      </c>
      <c r="BB54" s="675"/>
      <c r="BC54" s="231">
        <v>36500</v>
      </c>
      <c r="BD54" s="231">
        <v>38900</v>
      </c>
      <c r="BE54" s="232">
        <v>43900</v>
      </c>
      <c r="BF54" s="245">
        <v>52000</v>
      </c>
      <c r="BG54" s="246">
        <v>64600</v>
      </c>
      <c r="BH54" s="18" t="s">
        <v>47</v>
      </c>
      <c r="BI54" s="212">
        <v>801</v>
      </c>
      <c r="BJ54" s="212">
        <v>1200</v>
      </c>
      <c r="BK54" s="780"/>
      <c r="BL54" s="690"/>
      <c r="BM54" s="674" t="s">
        <v>15</v>
      </c>
      <c r="BN54" s="675"/>
      <c r="BO54" s="260">
        <v>60500</v>
      </c>
      <c r="BP54" s="260">
        <v>62900</v>
      </c>
      <c r="BQ54" s="261">
        <v>70700</v>
      </c>
      <c r="BR54" s="262">
        <v>89400</v>
      </c>
      <c r="BS54" s="263">
        <v>122300</v>
      </c>
      <c r="BT54" s="18" t="s">
        <v>47</v>
      </c>
      <c r="BU54" s="212">
        <v>801</v>
      </c>
      <c r="BV54" s="212">
        <v>1200</v>
      </c>
      <c r="BW54" s="780"/>
      <c r="BX54" s="690"/>
      <c r="BY54" s="674" t="s">
        <v>15</v>
      </c>
      <c r="BZ54" s="675"/>
      <c r="CA54" s="260">
        <v>62600</v>
      </c>
      <c r="CB54" s="260">
        <v>65000</v>
      </c>
      <c r="CC54" s="261">
        <v>75900</v>
      </c>
      <c r="CD54" s="262">
        <v>96700</v>
      </c>
      <c r="CE54" s="263">
        <v>133700</v>
      </c>
    </row>
    <row r="55" spans="6:83" ht="25.5" customHeight="1" thickBot="1" x14ac:dyDescent="0.45">
      <c r="F55" s="558"/>
      <c r="G55" s="745"/>
      <c r="H55" s="641" t="s">
        <v>141</v>
      </c>
      <c r="I55" s="642"/>
      <c r="J55" s="336">
        <f t="shared" si="5"/>
        <v>38900</v>
      </c>
      <c r="K55" s="336">
        <f t="shared" si="6"/>
        <v>41100</v>
      </c>
      <c r="L55" s="344">
        <f t="shared" si="7"/>
        <v>48400</v>
      </c>
      <c r="M55" s="347">
        <f t="shared" si="8"/>
        <v>57700</v>
      </c>
      <c r="N55" s="348">
        <f t="shared" si="9"/>
        <v>71700</v>
      </c>
      <c r="R55" s="558"/>
      <c r="S55" s="745"/>
      <c r="T55" s="641" t="s">
        <v>141</v>
      </c>
      <c r="U55" s="642"/>
      <c r="V55" s="336">
        <f t="shared" si="10"/>
        <v>65900</v>
      </c>
      <c r="W55" s="336">
        <f t="shared" si="11"/>
        <v>68400</v>
      </c>
      <c r="X55" s="344">
        <f t="shared" si="12"/>
        <v>82600</v>
      </c>
      <c r="Y55" s="347">
        <f t="shared" si="13"/>
        <v>104400</v>
      </c>
      <c r="Z55" s="348">
        <f t="shared" si="14"/>
        <v>142300</v>
      </c>
      <c r="AD55" s="558"/>
      <c r="AE55" s="745"/>
      <c r="AF55" s="641" t="s">
        <v>141</v>
      </c>
      <c r="AG55" s="642"/>
      <c r="AH55" s="336">
        <f t="shared" si="15"/>
        <v>70100</v>
      </c>
      <c r="AI55" s="336">
        <f t="shared" si="16"/>
        <v>72600</v>
      </c>
      <c r="AJ55" s="344">
        <f t="shared" si="17"/>
        <v>89300</v>
      </c>
      <c r="AK55" s="347">
        <f t="shared" si="18"/>
        <v>113600</v>
      </c>
      <c r="AL55" s="348">
        <f t="shared" si="19"/>
        <v>156300</v>
      </c>
      <c r="AV55" s="18" t="s">
        <v>48</v>
      </c>
      <c r="AW55" s="212">
        <v>1201</v>
      </c>
      <c r="AX55" s="212">
        <v>1400</v>
      </c>
      <c r="AY55" s="698"/>
      <c r="AZ55" s="693"/>
      <c r="BA55" s="674" t="s">
        <v>16</v>
      </c>
      <c r="BB55" s="675"/>
      <c r="BC55" s="235">
        <v>38900</v>
      </c>
      <c r="BD55" s="235">
        <v>41100</v>
      </c>
      <c r="BE55" s="236">
        <v>48400</v>
      </c>
      <c r="BF55" s="248">
        <v>57700</v>
      </c>
      <c r="BG55" s="249">
        <v>71700</v>
      </c>
      <c r="BH55" s="18" t="s">
        <v>48</v>
      </c>
      <c r="BI55" s="212">
        <v>1201</v>
      </c>
      <c r="BJ55" s="212">
        <v>1400</v>
      </c>
      <c r="BK55" s="780"/>
      <c r="BL55" s="690"/>
      <c r="BM55" s="748" t="s">
        <v>16</v>
      </c>
      <c r="BN55" s="749"/>
      <c r="BO55" s="264">
        <v>65900</v>
      </c>
      <c r="BP55" s="264">
        <v>68400</v>
      </c>
      <c r="BQ55" s="265">
        <v>82600</v>
      </c>
      <c r="BR55" s="266">
        <v>104400</v>
      </c>
      <c r="BS55" s="267">
        <v>142300</v>
      </c>
      <c r="BT55" s="18" t="s">
        <v>48</v>
      </c>
      <c r="BU55" s="212">
        <v>1201</v>
      </c>
      <c r="BV55" s="212">
        <v>1400</v>
      </c>
      <c r="BW55" s="780"/>
      <c r="BX55" s="690"/>
      <c r="BY55" s="748" t="s">
        <v>16</v>
      </c>
      <c r="BZ55" s="749"/>
      <c r="CA55" s="264">
        <v>70100</v>
      </c>
      <c r="CB55" s="264">
        <v>72600</v>
      </c>
      <c r="CC55" s="265">
        <v>89300</v>
      </c>
      <c r="CD55" s="266">
        <v>113600</v>
      </c>
      <c r="CE55" s="267">
        <v>156300</v>
      </c>
    </row>
    <row r="56" spans="6:83" ht="25.5" customHeight="1" x14ac:dyDescent="0.4">
      <c r="F56" s="558"/>
      <c r="G56" s="745"/>
      <c r="H56" s="641" t="s">
        <v>142</v>
      </c>
      <c r="I56" s="642"/>
      <c r="J56" s="336">
        <f t="shared" si="5"/>
        <v>45100</v>
      </c>
      <c r="K56" s="336">
        <f t="shared" si="6"/>
        <v>47300</v>
      </c>
      <c r="L56" s="344">
        <f t="shared" si="7"/>
        <v>54700</v>
      </c>
      <c r="M56" s="347">
        <f t="shared" si="8"/>
        <v>66300</v>
      </c>
      <c r="N56" s="349">
        <f t="shared" si="9"/>
        <v>83700</v>
      </c>
      <c r="R56" s="558"/>
      <c r="S56" s="745"/>
      <c r="T56" s="641" t="s">
        <v>142</v>
      </c>
      <c r="U56" s="642"/>
      <c r="V56" s="336">
        <f t="shared" si="10"/>
        <v>78500</v>
      </c>
      <c r="W56" s="336">
        <f t="shared" si="11"/>
        <v>80900</v>
      </c>
      <c r="X56" s="344">
        <f t="shared" si="12"/>
        <v>99600</v>
      </c>
      <c r="Y56" s="347">
        <f t="shared" si="13"/>
        <v>128800</v>
      </c>
      <c r="Z56" s="352" t="str">
        <f t="shared" si="14"/>
        <v>-</v>
      </c>
      <c r="AD56" s="558"/>
      <c r="AE56" s="745"/>
      <c r="AF56" s="641" t="s">
        <v>142</v>
      </c>
      <c r="AG56" s="642"/>
      <c r="AH56" s="336">
        <f t="shared" si="15"/>
        <v>86500</v>
      </c>
      <c r="AI56" s="336">
        <f t="shared" si="16"/>
        <v>88900</v>
      </c>
      <c r="AJ56" s="344">
        <f t="shared" si="17"/>
        <v>108400</v>
      </c>
      <c r="AK56" s="347">
        <f t="shared" si="18"/>
        <v>141200</v>
      </c>
      <c r="AL56" s="352" t="str">
        <f t="shared" si="19"/>
        <v>-</v>
      </c>
      <c r="AV56" s="18" t="s">
        <v>49</v>
      </c>
      <c r="AW56" s="212">
        <v>1401</v>
      </c>
      <c r="AX56" s="212">
        <v>1800</v>
      </c>
      <c r="AY56" s="698"/>
      <c r="AZ56" s="690"/>
      <c r="BA56" s="750" t="s">
        <v>17</v>
      </c>
      <c r="BB56" s="751"/>
      <c r="BC56" s="239">
        <v>45100</v>
      </c>
      <c r="BD56" s="239">
        <v>47300</v>
      </c>
      <c r="BE56" s="240">
        <v>54700</v>
      </c>
      <c r="BF56" s="241">
        <v>66300</v>
      </c>
      <c r="BG56" s="252">
        <v>83700</v>
      </c>
      <c r="BH56" s="18" t="s">
        <v>49</v>
      </c>
      <c r="BI56" s="212">
        <v>1401</v>
      </c>
      <c r="BJ56" s="212">
        <v>1800</v>
      </c>
      <c r="BK56" s="780"/>
      <c r="BL56" s="690"/>
      <c r="BM56" s="674" t="s">
        <v>17</v>
      </c>
      <c r="BN56" s="675"/>
      <c r="BO56" s="268">
        <v>78500</v>
      </c>
      <c r="BP56" s="268">
        <v>80900</v>
      </c>
      <c r="BQ56" s="269">
        <v>99600</v>
      </c>
      <c r="BR56" s="270">
        <v>128800</v>
      </c>
      <c r="BS56" s="271" t="s">
        <v>78</v>
      </c>
      <c r="BT56" s="18" t="s">
        <v>49</v>
      </c>
      <c r="BU56" s="212">
        <v>1401</v>
      </c>
      <c r="BV56" s="212">
        <v>1800</v>
      </c>
      <c r="BW56" s="780"/>
      <c r="BX56" s="690"/>
      <c r="BY56" s="674" t="s">
        <v>17</v>
      </c>
      <c r="BZ56" s="675"/>
      <c r="CA56" s="268">
        <v>86500</v>
      </c>
      <c r="CB56" s="268">
        <v>88900</v>
      </c>
      <c r="CC56" s="269">
        <v>108400</v>
      </c>
      <c r="CD56" s="270">
        <v>141200</v>
      </c>
      <c r="CE56" s="271" t="s">
        <v>78</v>
      </c>
    </row>
    <row r="57" spans="6:83" ht="25.5" customHeight="1" x14ac:dyDescent="0.4">
      <c r="F57" s="558"/>
      <c r="G57" s="745"/>
      <c r="H57" s="641" t="s">
        <v>143</v>
      </c>
      <c r="I57" s="642"/>
      <c r="J57" s="336">
        <f t="shared" si="5"/>
        <v>51200</v>
      </c>
      <c r="K57" s="336">
        <f t="shared" si="6"/>
        <v>52900</v>
      </c>
      <c r="L57" s="350">
        <f t="shared" si="7"/>
        <v>64000</v>
      </c>
      <c r="M57" s="351" t="str">
        <f t="shared" si="8"/>
        <v>-</v>
      </c>
      <c r="N57" s="352" t="str">
        <f t="shared" si="9"/>
        <v>-</v>
      </c>
      <c r="R57" s="558"/>
      <c r="S57" s="745"/>
      <c r="T57" s="641" t="s">
        <v>143</v>
      </c>
      <c r="U57" s="642"/>
      <c r="V57" s="336">
        <f t="shared" si="10"/>
        <v>91800</v>
      </c>
      <c r="W57" s="336">
        <f t="shared" si="11"/>
        <v>93600</v>
      </c>
      <c r="X57" s="350">
        <f t="shared" si="12"/>
        <v>127300</v>
      </c>
      <c r="Y57" s="351" t="str">
        <f t="shared" si="13"/>
        <v>-</v>
      </c>
      <c r="Z57" s="352" t="str">
        <f t="shared" si="14"/>
        <v>-</v>
      </c>
      <c r="AD57" s="558"/>
      <c r="AE57" s="745"/>
      <c r="AF57" s="641" t="s">
        <v>143</v>
      </c>
      <c r="AG57" s="642"/>
      <c r="AH57" s="336">
        <f t="shared" si="15"/>
        <v>101100</v>
      </c>
      <c r="AI57" s="336">
        <f t="shared" si="16"/>
        <v>102900</v>
      </c>
      <c r="AJ57" s="350">
        <f t="shared" si="17"/>
        <v>139800</v>
      </c>
      <c r="AK57" s="351" t="str">
        <f t="shared" si="18"/>
        <v>-</v>
      </c>
      <c r="AL57" s="352" t="str">
        <f t="shared" si="19"/>
        <v>-</v>
      </c>
      <c r="AV57" s="18" t="s">
        <v>50</v>
      </c>
      <c r="AW57" s="212">
        <v>1801</v>
      </c>
      <c r="AX57" s="212">
        <v>2200</v>
      </c>
      <c r="AY57" s="698"/>
      <c r="AZ57" s="690"/>
      <c r="BA57" s="674" t="s">
        <v>18</v>
      </c>
      <c r="BB57" s="675"/>
      <c r="BC57" s="231">
        <v>51200</v>
      </c>
      <c r="BD57" s="243">
        <v>52900</v>
      </c>
      <c r="BE57" s="244">
        <v>64000</v>
      </c>
      <c r="BF57" s="245" t="s">
        <v>78</v>
      </c>
      <c r="BG57" s="246" t="s">
        <v>78</v>
      </c>
      <c r="BH57" s="18" t="s">
        <v>50</v>
      </c>
      <c r="BI57" s="212">
        <v>1801</v>
      </c>
      <c r="BJ57" s="212">
        <v>2200</v>
      </c>
      <c r="BK57" s="780"/>
      <c r="BL57" s="690"/>
      <c r="BM57" s="674" t="s">
        <v>18</v>
      </c>
      <c r="BN57" s="675"/>
      <c r="BO57" s="260">
        <v>91800</v>
      </c>
      <c r="BP57" s="272">
        <v>93600</v>
      </c>
      <c r="BQ57" s="273">
        <v>127300</v>
      </c>
      <c r="BR57" s="262" t="s">
        <v>78</v>
      </c>
      <c r="BS57" s="274" t="s">
        <v>78</v>
      </c>
      <c r="BT57" s="18" t="s">
        <v>50</v>
      </c>
      <c r="BU57" s="212">
        <v>1801</v>
      </c>
      <c r="BV57" s="212">
        <v>2200</v>
      </c>
      <c r="BW57" s="780"/>
      <c r="BX57" s="690"/>
      <c r="BY57" s="674" t="s">
        <v>18</v>
      </c>
      <c r="BZ57" s="675"/>
      <c r="CA57" s="260">
        <v>101100</v>
      </c>
      <c r="CB57" s="272">
        <v>102900</v>
      </c>
      <c r="CC57" s="273">
        <v>139800</v>
      </c>
      <c r="CD57" s="262" t="s">
        <v>78</v>
      </c>
      <c r="CE57" s="274" t="s">
        <v>78</v>
      </c>
    </row>
    <row r="58" spans="6:83" ht="25.5" customHeight="1" thickBot="1" x14ac:dyDescent="0.45">
      <c r="F58" s="559"/>
      <c r="G58" s="746"/>
      <c r="H58" s="647" t="s">
        <v>144</v>
      </c>
      <c r="I58" s="648"/>
      <c r="J58" s="338">
        <f t="shared" si="5"/>
        <v>57900</v>
      </c>
      <c r="K58" s="338">
        <f t="shared" si="6"/>
        <v>58100</v>
      </c>
      <c r="L58" s="353" t="str">
        <f t="shared" si="7"/>
        <v>-</v>
      </c>
      <c r="M58" s="354" t="str">
        <f t="shared" si="8"/>
        <v>-</v>
      </c>
      <c r="N58" s="355" t="str">
        <f t="shared" si="9"/>
        <v>-</v>
      </c>
      <c r="R58" s="558"/>
      <c r="S58" s="746"/>
      <c r="T58" s="647" t="s">
        <v>144</v>
      </c>
      <c r="U58" s="648"/>
      <c r="V58" s="338">
        <f t="shared" si="10"/>
        <v>101900</v>
      </c>
      <c r="W58" s="338">
        <f t="shared" si="11"/>
        <v>102100</v>
      </c>
      <c r="X58" s="353" t="str">
        <f t="shared" si="12"/>
        <v>-</v>
      </c>
      <c r="Y58" s="354" t="str">
        <f t="shared" si="13"/>
        <v>-</v>
      </c>
      <c r="Z58" s="355" t="str">
        <f t="shared" si="14"/>
        <v>-</v>
      </c>
      <c r="AD58" s="558"/>
      <c r="AE58" s="746"/>
      <c r="AF58" s="647" t="s">
        <v>144</v>
      </c>
      <c r="AG58" s="648"/>
      <c r="AH58" s="338">
        <f t="shared" si="15"/>
        <v>111900</v>
      </c>
      <c r="AI58" s="338">
        <f t="shared" si="16"/>
        <v>112100</v>
      </c>
      <c r="AJ58" s="353" t="str">
        <f t="shared" si="17"/>
        <v>-</v>
      </c>
      <c r="AK58" s="354" t="str">
        <f t="shared" si="18"/>
        <v>-</v>
      </c>
      <c r="AL58" s="355" t="str">
        <f t="shared" si="19"/>
        <v>-</v>
      </c>
      <c r="AV58" s="18" t="s">
        <v>51</v>
      </c>
      <c r="AW58" s="212">
        <v>2201</v>
      </c>
      <c r="AX58" s="212">
        <v>2450</v>
      </c>
      <c r="AY58" s="788"/>
      <c r="AZ58" s="747"/>
      <c r="BA58" s="670" t="s">
        <v>19</v>
      </c>
      <c r="BB58" s="671"/>
      <c r="BC58" s="247">
        <v>57900</v>
      </c>
      <c r="BD58" s="247">
        <v>58100</v>
      </c>
      <c r="BE58" s="236" t="s">
        <v>78</v>
      </c>
      <c r="BF58" s="248" t="s">
        <v>78</v>
      </c>
      <c r="BG58" s="249" t="s">
        <v>78</v>
      </c>
      <c r="BH58" s="18" t="s">
        <v>51</v>
      </c>
      <c r="BI58" s="212">
        <v>2201</v>
      </c>
      <c r="BJ58" s="212">
        <v>2450</v>
      </c>
      <c r="BK58" s="780"/>
      <c r="BL58" s="747"/>
      <c r="BM58" s="670" t="s">
        <v>19</v>
      </c>
      <c r="BN58" s="671"/>
      <c r="BO58" s="275">
        <v>101900</v>
      </c>
      <c r="BP58" s="275">
        <v>102100</v>
      </c>
      <c r="BQ58" s="276" t="s">
        <v>78</v>
      </c>
      <c r="BR58" s="277" t="s">
        <v>78</v>
      </c>
      <c r="BS58" s="278" t="s">
        <v>78</v>
      </c>
      <c r="BT58" s="18" t="s">
        <v>51</v>
      </c>
      <c r="BU58" s="212">
        <v>2201</v>
      </c>
      <c r="BV58" s="212">
        <v>2450</v>
      </c>
      <c r="BW58" s="780"/>
      <c r="BX58" s="747"/>
      <c r="BY58" s="670" t="s">
        <v>19</v>
      </c>
      <c r="BZ58" s="671"/>
      <c r="CA58" s="275">
        <v>111900</v>
      </c>
      <c r="CB58" s="275">
        <v>112100</v>
      </c>
      <c r="CC58" s="276" t="s">
        <v>78</v>
      </c>
      <c r="CD58" s="277" t="s">
        <v>78</v>
      </c>
      <c r="CE58" s="278" t="s">
        <v>78</v>
      </c>
    </row>
    <row r="59" spans="6:83" ht="25.5" customHeight="1" x14ac:dyDescent="0.4">
      <c r="R59" s="558"/>
      <c r="S59" s="744" t="s">
        <v>120</v>
      </c>
      <c r="T59" s="639" t="s">
        <v>220</v>
      </c>
      <c r="U59" s="640"/>
      <c r="V59" s="334">
        <f t="shared" si="10"/>
        <v>45700</v>
      </c>
      <c r="W59" s="334">
        <f t="shared" si="11"/>
        <v>49200</v>
      </c>
      <c r="X59" s="340">
        <f t="shared" si="12"/>
        <v>59800</v>
      </c>
      <c r="Y59" s="341">
        <f t="shared" si="13"/>
        <v>73500</v>
      </c>
      <c r="Z59" s="342">
        <f t="shared" si="14"/>
        <v>88700</v>
      </c>
      <c r="AD59" s="558"/>
      <c r="AE59" s="744" t="s">
        <v>120</v>
      </c>
      <c r="AF59" s="639" t="s">
        <v>220</v>
      </c>
      <c r="AG59" s="640"/>
      <c r="AH59" s="334">
        <f t="shared" si="15"/>
        <v>49400</v>
      </c>
      <c r="AI59" s="334">
        <f t="shared" si="16"/>
        <v>52900</v>
      </c>
      <c r="AJ59" s="340">
        <f t="shared" si="17"/>
        <v>64600</v>
      </c>
      <c r="AK59" s="341">
        <f t="shared" si="18"/>
        <v>77400</v>
      </c>
      <c r="AL59" s="342">
        <f t="shared" si="19"/>
        <v>95900</v>
      </c>
      <c r="BH59" s="18" t="s">
        <v>46</v>
      </c>
      <c r="BI59" s="212">
        <v>221</v>
      </c>
      <c r="BJ59" s="212">
        <v>800</v>
      </c>
      <c r="BK59" s="780"/>
      <c r="BL59" s="689" t="s">
        <v>23</v>
      </c>
      <c r="BM59" s="672" t="s">
        <v>181</v>
      </c>
      <c r="BN59" s="673"/>
      <c r="BO59" s="279">
        <v>45700</v>
      </c>
      <c r="BP59" s="227">
        <v>49200</v>
      </c>
      <c r="BQ59" s="228">
        <v>59800</v>
      </c>
      <c r="BR59" s="229">
        <v>73500</v>
      </c>
      <c r="BS59" s="230">
        <v>88700</v>
      </c>
      <c r="BT59" s="18" t="s">
        <v>46</v>
      </c>
      <c r="BU59" s="212">
        <v>221</v>
      </c>
      <c r="BV59" s="212">
        <v>800</v>
      </c>
      <c r="BW59" s="780"/>
      <c r="BX59" s="689" t="s">
        <v>23</v>
      </c>
      <c r="BY59" s="672" t="s">
        <v>181</v>
      </c>
      <c r="BZ59" s="673"/>
      <c r="CA59" s="279">
        <v>49400</v>
      </c>
      <c r="CB59" s="227">
        <v>52900</v>
      </c>
      <c r="CC59" s="228">
        <v>64600</v>
      </c>
      <c r="CD59" s="229">
        <v>77400</v>
      </c>
      <c r="CE59" s="230">
        <v>95900</v>
      </c>
    </row>
    <row r="60" spans="6:83" ht="25.5" customHeight="1" x14ac:dyDescent="0.4">
      <c r="R60" s="558"/>
      <c r="S60" s="745"/>
      <c r="T60" s="641" t="s">
        <v>140</v>
      </c>
      <c r="U60" s="642"/>
      <c r="V60" s="343">
        <f t="shared" si="10"/>
        <v>59500</v>
      </c>
      <c r="W60" s="336">
        <f t="shared" si="11"/>
        <v>61900</v>
      </c>
      <c r="X60" s="344">
        <f t="shared" si="12"/>
        <v>69000</v>
      </c>
      <c r="Y60" s="345">
        <f t="shared" si="13"/>
        <v>86900</v>
      </c>
      <c r="Z60" s="346">
        <f t="shared" si="14"/>
        <v>118500</v>
      </c>
      <c r="AD60" s="558"/>
      <c r="AE60" s="745"/>
      <c r="AF60" s="641" t="s">
        <v>140</v>
      </c>
      <c r="AG60" s="642"/>
      <c r="AH60" s="343">
        <f t="shared" si="15"/>
        <v>63600</v>
      </c>
      <c r="AI60" s="336">
        <f t="shared" si="16"/>
        <v>66000</v>
      </c>
      <c r="AJ60" s="344">
        <f t="shared" si="17"/>
        <v>76000</v>
      </c>
      <c r="AK60" s="345">
        <f t="shared" si="18"/>
        <v>96800</v>
      </c>
      <c r="AL60" s="346">
        <f t="shared" si="19"/>
        <v>134000</v>
      </c>
      <c r="BH60" s="18" t="s">
        <v>47</v>
      </c>
      <c r="BI60" s="212">
        <v>801</v>
      </c>
      <c r="BJ60" s="212">
        <v>1200</v>
      </c>
      <c r="BK60" s="780"/>
      <c r="BL60" s="690"/>
      <c r="BM60" s="674" t="s">
        <v>15</v>
      </c>
      <c r="BN60" s="675"/>
      <c r="BO60" s="231">
        <v>59500</v>
      </c>
      <c r="BP60" s="231">
        <v>61900</v>
      </c>
      <c r="BQ60" s="232">
        <v>69000</v>
      </c>
      <c r="BR60" s="245">
        <v>86900</v>
      </c>
      <c r="BS60" s="234">
        <v>118500</v>
      </c>
      <c r="BT60" s="18" t="s">
        <v>47</v>
      </c>
      <c r="BU60" s="212">
        <v>801</v>
      </c>
      <c r="BV60" s="212">
        <v>1200</v>
      </c>
      <c r="BW60" s="780"/>
      <c r="BX60" s="690"/>
      <c r="BY60" s="674" t="s">
        <v>15</v>
      </c>
      <c r="BZ60" s="675"/>
      <c r="CA60" s="231">
        <v>63600</v>
      </c>
      <c r="CB60" s="231">
        <v>66000</v>
      </c>
      <c r="CC60" s="232">
        <v>76000</v>
      </c>
      <c r="CD60" s="245">
        <v>96800</v>
      </c>
      <c r="CE60" s="234">
        <v>134000</v>
      </c>
    </row>
    <row r="61" spans="6:83" ht="25.5" customHeight="1" thickBot="1" x14ac:dyDescent="0.45">
      <c r="R61" s="558"/>
      <c r="S61" s="745"/>
      <c r="T61" s="641" t="s">
        <v>141</v>
      </c>
      <c r="U61" s="642"/>
      <c r="V61" s="336">
        <f t="shared" si="10"/>
        <v>64400</v>
      </c>
      <c r="W61" s="336">
        <f t="shared" si="11"/>
        <v>66900</v>
      </c>
      <c r="X61" s="344">
        <f t="shared" si="12"/>
        <v>80400</v>
      </c>
      <c r="Y61" s="347">
        <f t="shared" si="13"/>
        <v>101300</v>
      </c>
      <c r="Z61" s="348">
        <f t="shared" si="14"/>
        <v>137600</v>
      </c>
      <c r="AD61" s="558"/>
      <c r="AE61" s="745"/>
      <c r="AF61" s="641" t="s">
        <v>141</v>
      </c>
      <c r="AG61" s="642"/>
      <c r="AH61" s="336">
        <f t="shared" si="15"/>
        <v>70200</v>
      </c>
      <c r="AI61" s="336">
        <f t="shared" si="16"/>
        <v>72700</v>
      </c>
      <c r="AJ61" s="344">
        <f t="shared" si="17"/>
        <v>89400</v>
      </c>
      <c r="AK61" s="347">
        <f t="shared" si="18"/>
        <v>113800</v>
      </c>
      <c r="AL61" s="348">
        <f t="shared" si="19"/>
        <v>156600</v>
      </c>
      <c r="BH61" s="18" t="s">
        <v>48</v>
      </c>
      <c r="BI61" s="212">
        <v>1201</v>
      </c>
      <c r="BJ61" s="212">
        <v>1400</v>
      </c>
      <c r="BK61" s="780"/>
      <c r="BL61" s="690"/>
      <c r="BM61" s="748" t="s">
        <v>16</v>
      </c>
      <c r="BN61" s="749"/>
      <c r="BO61" s="235">
        <v>64400</v>
      </c>
      <c r="BP61" s="235">
        <v>66900</v>
      </c>
      <c r="BQ61" s="236">
        <v>80400</v>
      </c>
      <c r="BR61" s="237">
        <v>101300</v>
      </c>
      <c r="BS61" s="238">
        <v>137600</v>
      </c>
      <c r="BT61" s="18" t="s">
        <v>48</v>
      </c>
      <c r="BU61" s="212">
        <v>1201</v>
      </c>
      <c r="BV61" s="212">
        <v>1400</v>
      </c>
      <c r="BW61" s="780"/>
      <c r="BX61" s="690"/>
      <c r="BY61" s="748" t="s">
        <v>16</v>
      </c>
      <c r="BZ61" s="749"/>
      <c r="CA61" s="235">
        <v>70200</v>
      </c>
      <c r="CB61" s="235">
        <v>72700</v>
      </c>
      <c r="CC61" s="236">
        <v>89400</v>
      </c>
      <c r="CD61" s="248">
        <v>113800</v>
      </c>
      <c r="CE61" s="238">
        <v>156600</v>
      </c>
    </row>
    <row r="62" spans="6:83" ht="25.5" customHeight="1" x14ac:dyDescent="0.4">
      <c r="R62" s="558"/>
      <c r="S62" s="745"/>
      <c r="T62" s="641" t="s">
        <v>142</v>
      </c>
      <c r="U62" s="642"/>
      <c r="V62" s="336">
        <f t="shared" si="10"/>
        <v>76500</v>
      </c>
      <c r="W62" s="336">
        <f t="shared" si="11"/>
        <v>78900</v>
      </c>
      <c r="X62" s="344">
        <f t="shared" si="12"/>
        <v>96600</v>
      </c>
      <c r="Y62" s="347">
        <f t="shared" si="13"/>
        <v>124700</v>
      </c>
      <c r="Z62" s="352" t="str">
        <f t="shared" si="14"/>
        <v>-</v>
      </c>
      <c r="AD62" s="558"/>
      <c r="AE62" s="745"/>
      <c r="AF62" s="641" t="s">
        <v>142</v>
      </c>
      <c r="AG62" s="642"/>
      <c r="AH62" s="336">
        <f t="shared" si="15"/>
        <v>86600</v>
      </c>
      <c r="AI62" s="336">
        <f t="shared" si="16"/>
        <v>89000</v>
      </c>
      <c r="AJ62" s="344">
        <f t="shared" si="17"/>
        <v>108600</v>
      </c>
      <c r="AK62" s="347">
        <f t="shared" si="18"/>
        <v>141500</v>
      </c>
      <c r="AL62" s="352" t="str">
        <f t="shared" si="19"/>
        <v>-</v>
      </c>
      <c r="BH62" s="18" t="s">
        <v>49</v>
      </c>
      <c r="BI62" s="212">
        <v>1401</v>
      </c>
      <c r="BJ62" s="212">
        <v>1800</v>
      </c>
      <c r="BK62" s="780"/>
      <c r="BL62" s="690"/>
      <c r="BM62" s="674" t="s">
        <v>17</v>
      </c>
      <c r="BN62" s="675"/>
      <c r="BO62" s="239">
        <v>76500</v>
      </c>
      <c r="BP62" s="239">
        <v>78900</v>
      </c>
      <c r="BQ62" s="240">
        <v>96600</v>
      </c>
      <c r="BR62" s="241">
        <v>124700</v>
      </c>
      <c r="BS62" s="242" t="s">
        <v>78</v>
      </c>
      <c r="BT62" s="18" t="s">
        <v>49</v>
      </c>
      <c r="BU62" s="212">
        <v>1401</v>
      </c>
      <c r="BV62" s="212">
        <v>1800</v>
      </c>
      <c r="BW62" s="780"/>
      <c r="BX62" s="690"/>
      <c r="BY62" s="674" t="s">
        <v>17</v>
      </c>
      <c r="BZ62" s="675"/>
      <c r="CA62" s="239">
        <v>86600</v>
      </c>
      <c r="CB62" s="239">
        <v>89000</v>
      </c>
      <c r="CC62" s="240">
        <v>108600</v>
      </c>
      <c r="CD62" s="241">
        <v>141500</v>
      </c>
      <c r="CE62" s="242" t="s">
        <v>78</v>
      </c>
    </row>
    <row r="63" spans="6:83" ht="25.5" customHeight="1" x14ac:dyDescent="0.4">
      <c r="F63" s="2" t="s">
        <v>124</v>
      </c>
      <c r="G63" s="2"/>
      <c r="H63" s="2"/>
      <c r="I63" s="2"/>
      <c r="J63" s="2"/>
      <c r="K63" s="2"/>
      <c r="L63" s="2"/>
      <c r="M63" s="2"/>
      <c r="R63" s="558"/>
      <c r="S63" s="745"/>
      <c r="T63" s="641" t="s">
        <v>143</v>
      </c>
      <c r="U63" s="642"/>
      <c r="V63" s="336">
        <f t="shared" si="10"/>
        <v>89300</v>
      </c>
      <c r="W63" s="336">
        <f t="shared" si="11"/>
        <v>91100</v>
      </c>
      <c r="X63" s="350">
        <f t="shared" si="12"/>
        <v>123000</v>
      </c>
      <c r="Y63" s="351" t="str">
        <f t="shared" si="13"/>
        <v>-</v>
      </c>
      <c r="Z63" s="352" t="str">
        <f t="shared" si="14"/>
        <v>-</v>
      </c>
      <c r="AD63" s="558"/>
      <c r="AE63" s="745"/>
      <c r="AF63" s="641" t="s">
        <v>143</v>
      </c>
      <c r="AG63" s="642"/>
      <c r="AH63" s="336">
        <f t="shared" si="15"/>
        <v>101300</v>
      </c>
      <c r="AI63" s="336">
        <f t="shared" si="16"/>
        <v>103100</v>
      </c>
      <c r="AJ63" s="350">
        <f t="shared" si="17"/>
        <v>140100</v>
      </c>
      <c r="AK63" s="351" t="str">
        <f t="shared" si="18"/>
        <v>-</v>
      </c>
      <c r="AL63" s="352" t="str">
        <f t="shared" si="19"/>
        <v>-</v>
      </c>
      <c r="BH63" s="18" t="s">
        <v>50</v>
      </c>
      <c r="BI63" s="212">
        <v>1801</v>
      </c>
      <c r="BJ63" s="212">
        <v>2200</v>
      </c>
      <c r="BK63" s="780"/>
      <c r="BL63" s="690"/>
      <c r="BM63" s="674" t="s">
        <v>18</v>
      </c>
      <c r="BN63" s="675"/>
      <c r="BO63" s="231">
        <v>89300</v>
      </c>
      <c r="BP63" s="243">
        <v>91100</v>
      </c>
      <c r="BQ63" s="244">
        <v>123000</v>
      </c>
      <c r="BR63" s="245" t="s">
        <v>78</v>
      </c>
      <c r="BS63" s="246" t="s">
        <v>78</v>
      </c>
      <c r="BT63" s="18" t="s">
        <v>50</v>
      </c>
      <c r="BU63" s="212">
        <v>1801</v>
      </c>
      <c r="BV63" s="212">
        <v>2200</v>
      </c>
      <c r="BW63" s="780"/>
      <c r="BX63" s="690"/>
      <c r="BY63" s="674" t="s">
        <v>18</v>
      </c>
      <c r="BZ63" s="675"/>
      <c r="CA63" s="231">
        <v>101300</v>
      </c>
      <c r="CB63" s="243">
        <v>103100</v>
      </c>
      <c r="CC63" s="244">
        <v>140100</v>
      </c>
      <c r="CD63" s="245" t="s">
        <v>78</v>
      </c>
      <c r="CE63" s="246" t="s">
        <v>78</v>
      </c>
    </row>
    <row r="64" spans="6:83" ht="25.5" customHeight="1" thickBot="1" x14ac:dyDescent="0.45">
      <c r="F64" s="649"/>
      <c r="G64" s="629"/>
      <c r="H64" s="629"/>
      <c r="I64" s="630"/>
      <c r="J64" s="605" t="s">
        <v>99</v>
      </c>
      <c r="K64" s="605"/>
      <c r="L64" s="606" t="s">
        <v>111</v>
      </c>
      <c r="M64" s="606"/>
      <c r="N64" s="2"/>
      <c r="R64" s="558"/>
      <c r="S64" s="746"/>
      <c r="T64" s="647" t="s">
        <v>144</v>
      </c>
      <c r="U64" s="648"/>
      <c r="V64" s="338">
        <f t="shared" si="10"/>
        <v>99300</v>
      </c>
      <c r="W64" s="338">
        <f t="shared" si="11"/>
        <v>99500</v>
      </c>
      <c r="X64" s="353" t="str">
        <f t="shared" si="12"/>
        <v>-</v>
      </c>
      <c r="Y64" s="354" t="str">
        <f t="shared" si="13"/>
        <v>-</v>
      </c>
      <c r="Z64" s="355" t="str">
        <f t="shared" si="14"/>
        <v>-</v>
      </c>
      <c r="AD64" s="558"/>
      <c r="AE64" s="746"/>
      <c r="AF64" s="647" t="s">
        <v>144</v>
      </c>
      <c r="AG64" s="648"/>
      <c r="AH64" s="338">
        <f t="shared" si="15"/>
        <v>112100</v>
      </c>
      <c r="AI64" s="338">
        <f t="shared" si="16"/>
        <v>112300</v>
      </c>
      <c r="AJ64" s="353" t="str">
        <f t="shared" si="17"/>
        <v>-</v>
      </c>
      <c r="AK64" s="354" t="str">
        <f t="shared" si="18"/>
        <v>-</v>
      </c>
      <c r="AL64" s="355" t="str">
        <f t="shared" si="19"/>
        <v>-</v>
      </c>
      <c r="BH64" s="18" t="s">
        <v>51</v>
      </c>
      <c r="BI64" s="212">
        <v>2201</v>
      </c>
      <c r="BJ64" s="212">
        <v>2450</v>
      </c>
      <c r="BK64" s="780"/>
      <c r="BL64" s="747"/>
      <c r="BM64" s="670" t="s">
        <v>19</v>
      </c>
      <c r="BN64" s="671"/>
      <c r="BO64" s="280">
        <v>99300</v>
      </c>
      <c r="BP64" s="280">
        <v>99500</v>
      </c>
      <c r="BQ64" s="281" t="s">
        <v>78</v>
      </c>
      <c r="BR64" s="282" t="s">
        <v>78</v>
      </c>
      <c r="BS64" s="283" t="s">
        <v>78</v>
      </c>
      <c r="BT64" s="18" t="s">
        <v>51</v>
      </c>
      <c r="BU64" s="212">
        <v>2201</v>
      </c>
      <c r="BV64" s="212">
        <v>2450</v>
      </c>
      <c r="BW64" s="780"/>
      <c r="BX64" s="747"/>
      <c r="BY64" s="670" t="s">
        <v>19</v>
      </c>
      <c r="BZ64" s="671"/>
      <c r="CA64" s="280">
        <v>112100</v>
      </c>
      <c r="CB64" s="280">
        <v>112300</v>
      </c>
      <c r="CC64" s="281" t="s">
        <v>78</v>
      </c>
      <c r="CD64" s="282" t="s">
        <v>78</v>
      </c>
      <c r="CE64" s="283" t="s">
        <v>78</v>
      </c>
    </row>
    <row r="65" spans="6:83" ht="25.5" customHeight="1" x14ac:dyDescent="0.35">
      <c r="F65" s="649"/>
      <c r="G65" s="629"/>
      <c r="H65" s="629"/>
      <c r="I65" s="630"/>
      <c r="J65" s="623" t="s">
        <v>158</v>
      </c>
      <c r="K65" s="625" t="s">
        <v>159</v>
      </c>
      <c r="L65" s="389" t="s">
        <v>283</v>
      </c>
      <c r="M65" s="390" t="s">
        <v>284</v>
      </c>
      <c r="N65"/>
      <c r="R65" s="558"/>
      <c r="S65" s="744" t="s">
        <v>236</v>
      </c>
      <c r="T65" s="639" t="s">
        <v>220</v>
      </c>
      <c r="U65" s="640"/>
      <c r="V65" s="334">
        <f t="shared" si="10"/>
        <v>54100</v>
      </c>
      <c r="W65" s="334">
        <f t="shared" si="11"/>
        <v>57600</v>
      </c>
      <c r="X65" s="340">
        <f t="shared" si="12"/>
        <v>70700</v>
      </c>
      <c r="Y65" s="341">
        <f t="shared" si="13"/>
        <v>88400</v>
      </c>
      <c r="Z65" s="356" t="str">
        <f t="shared" si="14"/>
        <v>-</v>
      </c>
      <c r="AD65" s="558"/>
      <c r="AE65" s="744" t="s">
        <v>239</v>
      </c>
      <c r="AF65" s="639" t="s">
        <v>220</v>
      </c>
      <c r="AG65" s="640"/>
      <c r="AH65" s="334">
        <f t="shared" si="15"/>
        <v>62800</v>
      </c>
      <c r="AI65" s="334">
        <f t="shared" si="16"/>
        <v>66300</v>
      </c>
      <c r="AJ65" s="340">
        <f t="shared" si="17"/>
        <v>84500</v>
      </c>
      <c r="AK65" s="341">
        <f t="shared" si="18"/>
        <v>106600</v>
      </c>
      <c r="AL65" s="356" t="str">
        <f t="shared" si="19"/>
        <v>-</v>
      </c>
      <c r="BH65" s="18" t="s">
        <v>46</v>
      </c>
      <c r="BI65" s="212">
        <v>221</v>
      </c>
      <c r="BJ65" s="212">
        <v>800</v>
      </c>
      <c r="BK65" s="780"/>
      <c r="BL65" s="689" t="s">
        <v>26</v>
      </c>
      <c r="BM65" s="672" t="s">
        <v>181</v>
      </c>
      <c r="BN65" s="673"/>
      <c r="BO65" s="279">
        <v>54100</v>
      </c>
      <c r="BP65" s="227">
        <v>57600</v>
      </c>
      <c r="BQ65" s="228">
        <v>70700</v>
      </c>
      <c r="BR65" s="284">
        <v>88400</v>
      </c>
      <c r="BS65" s="230" t="s">
        <v>78</v>
      </c>
      <c r="BT65" s="18" t="s">
        <v>46</v>
      </c>
      <c r="BU65" s="212">
        <v>221</v>
      </c>
      <c r="BV65" s="212">
        <v>800</v>
      </c>
      <c r="BW65" s="780"/>
      <c r="BX65" s="689" t="s">
        <v>26</v>
      </c>
      <c r="BY65" s="672" t="s">
        <v>181</v>
      </c>
      <c r="BZ65" s="673"/>
      <c r="CA65" s="279">
        <v>62800</v>
      </c>
      <c r="CB65" s="227">
        <v>66300</v>
      </c>
      <c r="CC65" s="228">
        <v>84500</v>
      </c>
      <c r="CD65" s="284">
        <v>106600</v>
      </c>
      <c r="CE65" s="230" t="s">
        <v>78</v>
      </c>
    </row>
    <row r="66" spans="6:83" ht="25.5" customHeight="1" x14ac:dyDescent="0.4">
      <c r="F66" s="649"/>
      <c r="G66" s="629"/>
      <c r="H66" s="629"/>
      <c r="I66" s="630"/>
      <c r="J66" s="624"/>
      <c r="K66" s="626"/>
      <c r="L66" s="391" t="str">
        <f>VLOOKUP($F$7,BD!$D$16:$F$18,2,0)</f>
        <v>Uw1.9以下</v>
      </c>
      <c r="M66" s="392" t="str">
        <f>VLOOKUP($F$7,BD!$D$16:$F$18,3,0)</f>
        <v>Uw2.3以下</v>
      </c>
      <c r="N66"/>
      <c r="R66" s="558"/>
      <c r="S66" s="745"/>
      <c r="T66" s="641" t="s">
        <v>140</v>
      </c>
      <c r="U66" s="642"/>
      <c r="V66" s="343">
        <f t="shared" si="10"/>
        <v>72900</v>
      </c>
      <c r="W66" s="336">
        <f t="shared" si="11"/>
        <v>75300</v>
      </c>
      <c r="X66" s="344">
        <f t="shared" si="12"/>
        <v>95300</v>
      </c>
      <c r="Y66" s="345">
        <f t="shared" si="13"/>
        <v>123800</v>
      </c>
      <c r="Z66" s="352" t="str">
        <f t="shared" si="14"/>
        <v>-</v>
      </c>
      <c r="AD66" s="558"/>
      <c r="AE66" s="745"/>
      <c r="AF66" s="641" t="s">
        <v>140</v>
      </c>
      <c r="AG66" s="642"/>
      <c r="AH66" s="343">
        <f t="shared" si="15"/>
        <v>90400</v>
      </c>
      <c r="AI66" s="336">
        <f t="shared" si="16"/>
        <v>92800</v>
      </c>
      <c r="AJ66" s="344">
        <f t="shared" si="17"/>
        <v>114800</v>
      </c>
      <c r="AK66" s="345">
        <f t="shared" si="18"/>
        <v>151100</v>
      </c>
      <c r="AL66" s="352" t="str">
        <f t="shared" si="19"/>
        <v>-</v>
      </c>
      <c r="BH66" s="18" t="s">
        <v>47</v>
      </c>
      <c r="BI66" s="212">
        <v>801</v>
      </c>
      <c r="BJ66" s="212">
        <v>1200</v>
      </c>
      <c r="BK66" s="780"/>
      <c r="BL66" s="690"/>
      <c r="BM66" s="674" t="s">
        <v>15</v>
      </c>
      <c r="BN66" s="675"/>
      <c r="BO66" s="231">
        <v>72900</v>
      </c>
      <c r="BP66" s="231">
        <v>75300</v>
      </c>
      <c r="BQ66" s="232">
        <v>95300</v>
      </c>
      <c r="BR66" s="285">
        <v>123800</v>
      </c>
      <c r="BS66" s="246" t="s">
        <v>78</v>
      </c>
      <c r="BT66" s="18" t="s">
        <v>47</v>
      </c>
      <c r="BU66" s="212">
        <v>801</v>
      </c>
      <c r="BV66" s="212">
        <v>1200</v>
      </c>
      <c r="BW66" s="780"/>
      <c r="BX66" s="690"/>
      <c r="BY66" s="674" t="s">
        <v>15</v>
      </c>
      <c r="BZ66" s="675"/>
      <c r="CA66" s="231">
        <v>90400</v>
      </c>
      <c r="CB66" s="231">
        <v>92800</v>
      </c>
      <c r="CC66" s="232">
        <v>114800</v>
      </c>
      <c r="CD66" s="285">
        <v>151100</v>
      </c>
      <c r="CE66" s="246" t="s">
        <v>78</v>
      </c>
    </row>
    <row r="67" spans="6:83" ht="25.5" customHeight="1" thickBot="1" x14ac:dyDescent="0.45">
      <c r="F67" s="315" t="s">
        <v>74</v>
      </c>
      <c r="G67" s="631" t="s">
        <v>34</v>
      </c>
      <c r="H67" s="631"/>
      <c r="I67" s="632"/>
      <c r="J67" s="72">
        <v>84000</v>
      </c>
      <c r="K67" s="73">
        <v>69000</v>
      </c>
      <c r="L67" s="74">
        <v>31000</v>
      </c>
      <c r="M67" s="73">
        <v>23000</v>
      </c>
      <c r="N67"/>
      <c r="R67" s="558"/>
      <c r="S67" s="745"/>
      <c r="T67" s="641" t="s">
        <v>141</v>
      </c>
      <c r="U67" s="642"/>
      <c r="V67" s="336">
        <f t="shared" si="10"/>
        <v>84000</v>
      </c>
      <c r="W67" s="336">
        <f t="shared" si="11"/>
        <v>86500</v>
      </c>
      <c r="X67" s="344">
        <f t="shared" si="12"/>
        <v>114200</v>
      </c>
      <c r="Y67" s="347">
        <f t="shared" si="13"/>
        <v>148000</v>
      </c>
      <c r="Z67" s="352" t="str">
        <f t="shared" si="14"/>
        <v>-</v>
      </c>
      <c r="AD67" s="558"/>
      <c r="AE67" s="745"/>
      <c r="AF67" s="641" t="s">
        <v>141</v>
      </c>
      <c r="AG67" s="642"/>
      <c r="AH67" s="336">
        <f t="shared" si="15"/>
        <v>106000</v>
      </c>
      <c r="AI67" s="336">
        <f t="shared" si="16"/>
        <v>108500</v>
      </c>
      <c r="AJ67" s="344">
        <f t="shared" si="17"/>
        <v>139300</v>
      </c>
      <c r="AK67" s="347">
        <f t="shared" si="18"/>
        <v>182600</v>
      </c>
      <c r="AL67" s="352" t="str">
        <f t="shared" si="19"/>
        <v>-</v>
      </c>
      <c r="BH67" s="18" t="s">
        <v>48</v>
      </c>
      <c r="BI67" s="212">
        <v>1201</v>
      </c>
      <c r="BJ67" s="212">
        <v>1400</v>
      </c>
      <c r="BK67" s="780"/>
      <c r="BL67" s="690"/>
      <c r="BM67" s="748" t="s">
        <v>16</v>
      </c>
      <c r="BN67" s="749"/>
      <c r="BO67" s="286">
        <v>84000</v>
      </c>
      <c r="BP67" s="286">
        <v>86500</v>
      </c>
      <c r="BQ67" s="287">
        <v>114200</v>
      </c>
      <c r="BR67" s="288">
        <v>148000</v>
      </c>
      <c r="BS67" s="283" t="s">
        <v>78</v>
      </c>
      <c r="BT67" s="18" t="s">
        <v>48</v>
      </c>
      <c r="BU67" s="212">
        <v>1201</v>
      </c>
      <c r="BV67" s="212">
        <v>1400</v>
      </c>
      <c r="BW67" s="780"/>
      <c r="BX67" s="690"/>
      <c r="BY67" s="748" t="s">
        <v>16</v>
      </c>
      <c r="BZ67" s="749"/>
      <c r="CA67" s="286">
        <v>106000</v>
      </c>
      <c r="CB67" s="286">
        <v>108500</v>
      </c>
      <c r="CC67" s="287">
        <v>139300</v>
      </c>
      <c r="CD67" s="294">
        <v>182600</v>
      </c>
      <c r="CE67" s="283" t="s">
        <v>78</v>
      </c>
    </row>
    <row r="68" spans="6:83" ht="25.5" customHeight="1" x14ac:dyDescent="0.4">
      <c r="F68" s="316" t="s">
        <v>75</v>
      </c>
      <c r="G68" s="633" t="s">
        <v>35</v>
      </c>
      <c r="H68" s="633"/>
      <c r="I68" s="634"/>
      <c r="J68" s="76">
        <v>57000</v>
      </c>
      <c r="K68" s="77">
        <v>47000</v>
      </c>
      <c r="L68" s="78">
        <v>24000</v>
      </c>
      <c r="M68" s="77">
        <v>18000</v>
      </c>
      <c r="N68"/>
      <c r="R68" s="558"/>
      <c r="S68" s="745"/>
      <c r="T68" s="641" t="s">
        <v>142</v>
      </c>
      <c r="U68" s="642"/>
      <c r="V68" s="336">
        <f t="shared" si="10"/>
        <v>106700</v>
      </c>
      <c r="W68" s="336">
        <f t="shared" si="11"/>
        <v>109100</v>
      </c>
      <c r="X68" s="344">
        <f t="shared" si="12"/>
        <v>141200</v>
      </c>
      <c r="Y68" s="351" t="str">
        <f t="shared" si="13"/>
        <v>-</v>
      </c>
      <c r="Z68" s="352" t="str">
        <f t="shared" si="14"/>
        <v>-</v>
      </c>
      <c r="AD68" s="558"/>
      <c r="AE68" s="745"/>
      <c r="AF68" s="641" t="s">
        <v>142</v>
      </c>
      <c r="AG68" s="642"/>
      <c r="AH68" s="336">
        <f t="shared" si="15"/>
        <v>135000</v>
      </c>
      <c r="AI68" s="336">
        <f t="shared" si="16"/>
        <v>137400</v>
      </c>
      <c r="AJ68" s="344">
        <f t="shared" si="17"/>
        <v>174200</v>
      </c>
      <c r="AK68" s="351" t="str">
        <f t="shared" si="18"/>
        <v>-</v>
      </c>
      <c r="AL68" s="352" t="str">
        <f t="shared" si="19"/>
        <v>-</v>
      </c>
      <c r="BH68" s="18" t="s">
        <v>49</v>
      </c>
      <c r="BI68" s="212">
        <v>1401</v>
      </c>
      <c r="BJ68" s="212">
        <v>1800</v>
      </c>
      <c r="BK68" s="780"/>
      <c r="BL68" s="690"/>
      <c r="BM68" s="674" t="s">
        <v>17</v>
      </c>
      <c r="BN68" s="675"/>
      <c r="BO68" s="227">
        <v>106700</v>
      </c>
      <c r="BP68" s="227">
        <v>109100</v>
      </c>
      <c r="BQ68" s="289">
        <v>141200</v>
      </c>
      <c r="BR68" s="229" t="s">
        <v>78</v>
      </c>
      <c r="BS68" s="230" t="s">
        <v>78</v>
      </c>
      <c r="BT68" s="18" t="s">
        <v>49</v>
      </c>
      <c r="BU68" s="212">
        <v>1401</v>
      </c>
      <c r="BV68" s="212">
        <v>1800</v>
      </c>
      <c r="BW68" s="780"/>
      <c r="BX68" s="690"/>
      <c r="BY68" s="674" t="s">
        <v>17</v>
      </c>
      <c r="BZ68" s="675"/>
      <c r="CA68" s="227">
        <v>135000</v>
      </c>
      <c r="CB68" s="227">
        <v>137400</v>
      </c>
      <c r="CC68" s="289">
        <v>174200</v>
      </c>
      <c r="CD68" s="229" t="s">
        <v>78</v>
      </c>
      <c r="CE68" s="230" t="s">
        <v>78</v>
      </c>
    </row>
    <row r="69" spans="6:83" ht="25.5" customHeight="1" x14ac:dyDescent="0.4">
      <c r="F69" s="317" t="s">
        <v>76</v>
      </c>
      <c r="G69" s="635" t="s">
        <v>36</v>
      </c>
      <c r="H69" s="635"/>
      <c r="I69" s="636"/>
      <c r="J69" s="80">
        <v>36000</v>
      </c>
      <c r="K69" s="81">
        <v>30000</v>
      </c>
      <c r="L69" s="82">
        <v>20000</v>
      </c>
      <c r="M69" s="81">
        <v>15000</v>
      </c>
      <c r="N69"/>
      <c r="R69" s="558"/>
      <c r="S69" s="745"/>
      <c r="T69" s="641" t="s">
        <v>143</v>
      </c>
      <c r="U69" s="642"/>
      <c r="V69" s="336">
        <f t="shared" si="10"/>
        <v>126600</v>
      </c>
      <c r="W69" s="336">
        <f t="shared" si="11"/>
        <v>128400</v>
      </c>
      <c r="X69" s="350">
        <f t="shared" si="12"/>
        <v>186700</v>
      </c>
      <c r="Y69" s="351" t="str">
        <f t="shared" si="13"/>
        <v>-</v>
      </c>
      <c r="Z69" s="352" t="str">
        <f t="shared" si="14"/>
        <v>-</v>
      </c>
      <c r="AD69" s="558"/>
      <c r="AE69" s="745"/>
      <c r="AF69" s="641" t="s">
        <v>143</v>
      </c>
      <c r="AG69" s="642"/>
      <c r="AH69" s="336">
        <f t="shared" si="15"/>
        <v>160100</v>
      </c>
      <c r="AI69" s="336">
        <f t="shared" si="16"/>
        <v>161900</v>
      </c>
      <c r="AJ69" s="350">
        <f t="shared" si="17"/>
        <v>233800</v>
      </c>
      <c r="AK69" s="351" t="str">
        <f t="shared" si="18"/>
        <v>-</v>
      </c>
      <c r="AL69" s="352" t="str">
        <f t="shared" si="19"/>
        <v>-</v>
      </c>
      <c r="BH69" s="18" t="s">
        <v>50</v>
      </c>
      <c r="BI69" s="212">
        <v>1801</v>
      </c>
      <c r="BJ69" s="212">
        <v>2200</v>
      </c>
      <c r="BK69" s="780"/>
      <c r="BL69" s="690"/>
      <c r="BM69" s="674" t="s">
        <v>18</v>
      </c>
      <c r="BN69" s="675"/>
      <c r="BO69" s="290">
        <v>126600</v>
      </c>
      <c r="BP69" s="243">
        <v>128400</v>
      </c>
      <c r="BQ69" s="244">
        <v>186700</v>
      </c>
      <c r="BR69" s="245" t="s">
        <v>78</v>
      </c>
      <c r="BS69" s="246" t="s">
        <v>78</v>
      </c>
      <c r="BT69" s="18" t="s">
        <v>50</v>
      </c>
      <c r="BU69" s="212">
        <v>1801</v>
      </c>
      <c r="BV69" s="212">
        <v>2200</v>
      </c>
      <c r="BW69" s="780"/>
      <c r="BX69" s="690"/>
      <c r="BY69" s="674" t="s">
        <v>18</v>
      </c>
      <c r="BZ69" s="675"/>
      <c r="CA69" s="290">
        <v>160100</v>
      </c>
      <c r="CB69" s="243">
        <v>161900</v>
      </c>
      <c r="CC69" s="244">
        <v>233800</v>
      </c>
      <c r="CD69" s="245" t="s">
        <v>78</v>
      </c>
      <c r="CE69" s="246" t="s">
        <v>78</v>
      </c>
    </row>
    <row r="70" spans="6:83" ht="25.5" customHeight="1" thickBot="1" x14ac:dyDescent="0.45">
      <c r="F70" s="318" t="s">
        <v>82</v>
      </c>
      <c r="G70" s="637" t="s">
        <v>81</v>
      </c>
      <c r="H70" s="637"/>
      <c r="I70" s="638"/>
      <c r="J70" s="84">
        <v>36000</v>
      </c>
      <c r="K70" s="85">
        <v>30000</v>
      </c>
      <c r="L70" s="86">
        <v>0</v>
      </c>
      <c r="M70" s="85">
        <v>0</v>
      </c>
      <c r="N70"/>
      <c r="R70" s="559"/>
      <c r="S70" s="746"/>
      <c r="T70" s="647" t="s">
        <v>144</v>
      </c>
      <c r="U70" s="648"/>
      <c r="V70" s="357" t="str">
        <f t="shared" si="10"/>
        <v>-</v>
      </c>
      <c r="W70" s="357" t="str">
        <f t="shared" si="11"/>
        <v>-</v>
      </c>
      <c r="X70" s="353" t="str">
        <f t="shared" si="12"/>
        <v>-</v>
      </c>
      <c r="Y70" s="354" t="str">
        <f t="shared" si="13"/>
        <v>-</v>
      </c>
      <c r="Z70" s="355" t="str">
        <f t="shared" si="14"/>
        <v>-</v>
      </c>
      <c r="AD70" s="559"/>
      <c r="AE70" s="746"/>
      <c r="AF70" s="647" t="s">
        <v>144</v>
      </c>
      <c r="AG70" s="648"/>
      <c r="AH70" s="357" t="str">
        <f t="shared" si="15"/>
        <v>-</v>
      </c>
      <c r="AI70" s="357" t="str">
        <f t="shared" si="16"/>
        <v>-</v>
      </c>
      <c r="AJ70" s="353" t="str">
        <f t="shared" si="17"/>
        <v>-</v>
      </c>
      <c r="AK70" s="354" t="str">
        <f t="shared" si="18"/>
        <v>-</v>
      </c>
      <c r="AL70" s="355" t="str">
        <f t="shared" si="19"/>
        <v>-</v>
      </c>
      <c r="BH70" s="18" t="s">
        <v>51</v>
      </c>
      <c r="BI70" s="212">
        <v>2201</v>
      </c>
      <c r="BJ70" s="212">
        <v>2450</v>
      </c>
      <c r="BK70" s="780"/>
      <c r="BL70" s="747"/>
      <c r="BM70" s="670" t="s">
        <v>19</v>
      </c>
      <c r="BN70" s="671"/>
      <c r="BO70" s="286" t="s">
        <v>78</v>
      </c>
      <c r="BP70" s="286" t="s">
        <v>78</v>
      </c>
      <c r="BQ70" s="281" t="s">
        <v>78</v>
      </c>
      <c r="BR70" s="282" t="s">
        <v>78</v>
      </c>
      <c r="BS70" s="283" t="s">
        <v>78</v>
      </c>
      <c r="BT70" s="18" t="s">
        <v>51</v>
      </c>
      <c r="BU70" s="212">
        <v>2201</v>
      </c>
      <c r="BV70" s="212">
        <v>2450</v>
      </c>
      <c r="BW70" s="781"/>
      <c r="BX70" s="747"/>
      <c r="BY70" s="670" t="s">
        <v>19</v>
      </c>
      <c r="BZ70" s="671"/>
      <c r="CA70" s="235" t="s">
        <v>78</v>
      </c>
      <c r="CB70" s="235" t="s">
        <v>78</v>
      </c>
      <c r="CC70" s="236" t="s">
        <v>78</v>
      </c>
      <c r="CD70" s="248" t="s">
        <v>78</v>
      </c>
      <c r="CE70" s="249" t="s">
        <v>78</v>
      </c>
    </row>
    <row r="71" spans="6:83" ht="25.5" customHeight="1" x14ac:dyDescent="0.4">
      <c r="N71"/>
      <c r="AD71" s="557" t="s">
        <v>257</v>
      </c>
      <c r="AE71" s="744" t="s">
        <v>255</v>
      </c>
      <c r="AF71" s="639" t="s">
        <v>220</v>
      </c>
      <c r="AG71" s="640"/>
      <c r="AH71" s="334">
        <f t="shared" si="15"/>
        <v>45900</v>
      </c>
      <c r="AI71" s="334">
        <f t="shared" si="16"/>
        <v>49400</v>
      </c>
      <c r="AJ71" s="340">
        <f t="shared" si="17"/>
        <v>60500</v>
      </c>
      <c r="AK71" s="341">
        <f t="shared" si="18"/>
        <v>71800</v>
      </c>
      <c r="AL71" s="342">
        <f t="shared" si="19"/>
        <v>88100</v>
      </c>
      <c r="BH71"/>
      <c r="BI71"/>
      <c r="BJ71"/>
      <c r="BK71"/>
      <c r="BL71"/>
      <c r="BM71"/>
      <c r="BN71"/>
      <c r="BO71"/>
      <c r="BP71"/>
      <c r="BQ71"/>
      <c r="BR71"/>
      <c r="BS71"/>
      <c r="BT71" s="18" t="s">
        <v>46</v>
      </c>
      <c r="BU71" s="212">
        <v>221</v>
      </c>
      <c r="BV71" s="212">
        <v>800</v>
      </c>
      <c r="BW71" s="557" t="s">
        <v>127</v>
      </c>
      <c r="BX71" s="560" t="s">
        <v>118</v>
      </c>
      <c r="BY71" s="672" t="s">
        <v>181</v>
      </c>
      <c r="BZ71" s="673"/>
      <c r="CA71" s="255">
        <v>45900</v>
      </c>
      <c r="CB71" s="256">
        <v>49400</v>
      </c>
      <c r="CC71" s="257">
        <v>60500</v>
      </c>
      <c r="CD71" s="258">
        <v>71800</v>
      </c>
      <c r="CE71" s="259">
        <v>88100</v>
      </c>
    </row>
    <row r="72" spans="6:83" ht="25.5" customHeight="1" x14ac:dyDescent="0.4">
      <c r="F72" s="141" t="s">
        <v>117</v>
      </c>
      <c r="AD72" s="558"/>
      <c r="AE72" s="745"/>
      <c r="AF72" s="641" t="s">
        <v>140</v>
      </c>
      <c r="AG72" s="642"/>
      <c r="AH72" s="343">
        <f t="shared" si="15"/>
        <v>59700</v>
      </c>
      <c r="AI72" s="336">
        <f t="shared" si="16"/>
        <v>62100</v>
      </c>
      <c r="AJ72" s="344">
        <f t="shared" si="17"/>
        <v>69300</v>
      </c>
      <c r="AK72" s="345">
        <f t="shared" si="18"/>
        <v>87400</v>
      </c>
      <c r="AL72" s="348">
        <f t="shared" si="19"/>
        <v>119200</v>
      </c>
      <c r="BH72"/>
      <c r="BI72"/>
      <c r="BJ72"/>
      <c r="BK72"/>
      <c r="BL72"/>
      <c r="BM72"/>
      <c r="BN72"/>
      <c r="BO72"/>
      <c r="BP72"/>
      <c r="BQ72"/>
      <c r="BR72"/>
      <c r="BS72"/>
      <c r="BT72" s="18" t="s">
        <v>47</v>
      </c>
      <c r="BU72" s="212">
        <v>801</v>
      </c>
      <c r="BV72" s="212">
        <v>1200</v>
      </c>
      <c r="BW72" s="558"/>
      <c r="BX72" s="561"/>
      <c r="BY72" s="674" t="s">
        <v>15</v>
      </c>
      <c r="BZ72" s="675"/>
      <c r="CA72" s="260">
        <v>59700</v>
      </c>
      <c r="CB72" s="260">
        <v>62100</v>
      </c>
      <c r="CC72" s="261">
        <v>69300</v>
      </c>
      <c r="CD72" s="262">
        <v>87400</v>
      </c>
      <c r="CE72" s="274">
        <v>119200</v>
      </c>
    </row>
    <row r="73" spans="6:83" ht="25.5" customHeight="1" thickBot="1" x14ac:dyDescent="0.45">
      <c r="F73" s="129" t="s">
        <v>114</v>
      </c>
      <c r="AD73" s="558"/>
      <c r="AE73" s="745"/>
      <c r="AF73" s="641" t="s">
        <v>141</v>
      </c>
      <c r="AG73" s="642"/>
      <c r="AH73" s="336">
        <f t="shared" si="15"/>
        <v>64800</v>
      </c>
      <c r="AI73" s="336">
        <f t="shared" si="16"/>
        <v>67300</v>
      </c>
      <c r="AJ73" s="344">
        <f t="shared" si="17"/>
        <v>80800</v>
      </c>
      <c r="AK73" s="347">
        <f t="shared" si="18"/>
        <v>101900</v>
      </c>
      <c r="AL73" s="348">
        <f t="shared" si="19"/>
        <v>138500</v>
      </c>
      <c r="BH73"/>
      <c r="BI73"/>
      <c r="BJ73"/>
      <c r="BK73"/>
      <c r="BL73"/>
      <c r="BM73"/>
      <c r="BN73"/>
      <c r="BO73"/>
      <c r="BP73"/>
      <c r="BQ73"/>
      <c r="BR73"/>
      <c r="BS73"/>
      <c r="BT73" s="18" t="s">
        <v>48</v>
      </c>
      <c r="BU73" s="212">
        <v>1201</v>
      </c>
      <c r="BV73" s="212">
        <v>1400</v>
      </c>
      <c r="BW73" s="558"/>
      <c r="BX73" s="561"/>
      <c r="BY73" s="748" t="s">
        <v>16</v>
      </c>
      <c r="BZ73" s="749"/>
      <c r="CA73" s="264">
        <v>64800</v>
      </c>
      <c r="CB73" s="264">
        <v>67300</v>
      </c>
      <c r="CC73" s="265">
        <v>80800</v>
      </c>
      <c r="CD73" s="295">
        <v>101900</v>
      </c>
      <c r="CE73" s="296">
        <v>138500</v>
      </c>
    </row>
    <row r="74" spans="6:83" ht="25.5" customHeight="1" x14ac:dyDescent="0.4">
      <c r="F74" s="129" t="s">
        <v>115</v>
      </c>
      <c r="AD74" s="558"/>
      <c r="AE74" s="745"/>
      <c r="AF74" s="641" t="s">
        <v>142</v>
      </c>
      <c r="AG74" s="642"/>
      <c r="AH74" s="336">
        <f t="shared" si="15"/>
        <v>78900</v>
      </c>
      <c r="AI74" s="336">
        <f t="shared" si="16"/>
        <v>81300</v>
      </c>
      <c r="AJ74" s="344">
        <f t="shared" si="17"/>
        <v>97200</v>
      </c>
      <c r="AK74" s="347">
        <f t="shared" si="18"/>
        <v>125500</v>
      </c>
      <c r="AL74" s="349">
        <f t="shared" si="19"/>
        <v>172800</v>
      </c>
      <c r="BH74"/>
      <c r="BI74"/>
      <c r="BJ74"/>
      <c r="BK74"/>
      <c r="BL74"/>
      <c r="BM74"/>
      <c r="BN74"/>
      <c r="BO74"/>
      <c r="BP74"/>
      <c r="BQ74"/>
      <c r="BR74"/>
      <c r="BS74"/>
      <c r="BT74" s="18" t="s">
        <v>49</v>
      </c>
      <c r="BU74" s="212">
        <v>1401</v>
      </c>
      <c r="BV74" s="212">
        <v>1800</v>
      </c>
      <c r="BW74" s="558"/>
      <c r="BX74" s="561"/>
      <c r="BY74" s="674" t="s">
        <v>17</v>
      </c>
      <c r="BZ74" s="675"/>
      <c r="CA74" s="268">
        <v>78900</v>
      </c>
      <c r="CB74" s="268">
        <v>81300</v>
      </c>
      <c r="CC74" s="269">
        <v>97200</v>
      </c>
      <c r="CD74" s="270">
        <v>125500</v>
      </c>
      <c r="CE74" s="297">
        <v>172800</v>
      </c>
    </row>
    <row r="75" spans="6:83" ht="25.5" customHeight="1" x14ac:dyDescent="0.4">
      <c r="F75" s="129" t="s">
        <v>116</v>
      </c>
      <c r="AD75" s="558"/>
      <c r="AE75" s="745"/>
      <c r="AF75" s="641" t="s">
        <v>143</v>
      </c>
      <c r="AG75" s="642"/>
      <c r="AH75" s="336">
        <f t="shared" si="15"/>
        <v>91800</v>
      </c>
      <c r="AI75" s="336">
        <f t="shared" si="16"/>
        <v>93600</v>
      </c>
      <c r="AJ75" s="350">
        <f t="shared" si="17"/>
        <v>123900</v>
      </c>
      <c r="AK75" s="351" t="str">
        <f t="shared" si="18"/>
        <v>-</v>
      </c>
      <c r="AL75" s="352" t="str">
        <f t="shared" si="19"/>
        <v>-</v>
      </c>
      <c r="BH75"/>
      <c r="BI75"/>
      <c r="BJ75"/>
      <c r="BK75"/>
      <c r="BL75"/>
      <c r="BM75"/>
      <c r="BN75"/>
      <c r="BO75"/>
      <c r="BP75"/>
      <c r="BQ75"/>
      <c r="BR75"/>
      <c r="BS75"/>
      <c r="BT75" s="18" t="s">
        <v>50</v>
      </c>
      <c r="BU75" s="212">
        <v>1801</v>
      </c>
      <c r="BV75" s="212">
        <v>2200</v>
      </c>
      <c r="BW75" s="558"/>
      <c r="BX75" s="561"/>
      <c r="BY75" s="674" t="s">
        <v>18</v>
      </c>
      <c r="BZ75" s="675"/>
      <c r="CA75" s="260">
        <v>91800</v>
      </c>
      <c r="CB75" s="272">
        <v>93600</v>
      </c>
      <c r="CC75" s="273">
        <v>123900</v>
      </c>
      <c r="CD75" s="262" t="s">
        <v>78</v>
      </c>
      <c r="CE75" s="274" t="s">
        <v>78</v>
      </c>
    </row>
    <row r="76" spans="6:83" ht="25.5" customHeight="1" thickBot="1" x14ac:dyDescent="0.45">
      <c r="F76" s="129" t="s">
        <v>129</v>
      </c>
      <c r="AD76" s="558"/>
      <c r="AE76" s="746"/>
      <c r="AF76" s="647" t="s">
        <v>144</v>
      </c>
      <c r="AG76" s="648"/>
      <c r="AH76" s="338">
        <f t="shared" si="15"/>
        <v>101700</v>
      </c>
      <c r="AI76" s="338">
        <f t="shared" si="16"/>
        <v>101900</v>
      </c>
      <c r="AJ76" s="353" t="str">
        <f t="shared" si="17"/>
        <v>-</v>
      </c>
      <c r="AK76" s="354" t="str">
        <f t="shared" si="18"/>
        <v>-</v>
      </c>
      <c r="AL76" s="355" t="str">
        <f t="shared" si="19"/>
        <v>-</v>
      </c>
      <c r="BH76"/>
      <c r="BI76"/>
      <c r="BJ76"/>
      <c r="BK76"/>
      <c r="BL76"/>
      <c r="BM76"/>
      <c r="BN76"/>
      <c r="BO76"/>
      <c r="BP76"/>
      <c r="BQ76"/>
      <c r="BR76"/>
      <c r="BS76"/>
      <c r="BT76" s="18" t="s">
        <v>51</v>
      </c>
      <c r="BU76" s="212">
        <v>2201</v>
      </c>
      <c r="BV76" s="212">
        <v>2450</v>
      </c>
      <c r="BW76" s="559"/>
      <c r="BX76" s="562"/>
      <c r="BY76" s="670" t="s">
        <v>19</v>
      </c>
      <c r="BZ76" s="671"/>
      <c r="CA76" s="298">
        <v>101700</v>
      </c>
      <c r="CB76" s="298">
        <v>101900</v>
      </c>
      <c r="CC76" s="265" t="s">
        <v>78</v>
      </c>
      <c r="CD76" s="295" t="s">
        <v>78</v>
      </c>
      <c r="CE76" s="299" t="s">
        <v>78</v>
      </c>
    </row>
    <row r="77" spans="6:83" ht="25.5" customHeight="1" x14ac:dyDescent="0.4">
      <c r="F77" s="129" t="s">
        <v>163</v>
      </c>
      <c r="AD77" s="558"/>
      <c r="AE77" s="744" t="s">
        <v>256</v>
      </c>
      <c r="AF77" s="639" t="s">
        <v>220</v>
      </c>
      <c r="AG77" s="640"/>
      <c r="AH77" s="334">
        <f t="shared" si="15"/>
        <v>48500</v>
      </c>
      <c r="AI77" s="334">
        <f t="shared" si="16"/>
        <v>52000</v>
      </c>
      <c r="AJ77" s="340">
        <f t="shared" si="17"/>
        <v>64600</v>
      </c>
      <c r="AK77" s="341">
        <f t="shared" si="18"/>
        <v>77500</v>
      </c>
      <c r="AL77" s="342">
        <f t="shared" si="19"/>
        <v>96000</v>
      </c>
      <c r="BT77" s="18" t="s">
        <v>46</v>
      </c>
      <c r="BU77" s="212">
        <v>221</v>
      </c>
      <c r="BV77" s="212">
        <v>800</v>
      </c>
      <c r="BW77" s="557" t="s">
        <v>245</v>
      </c>
      <c r="BX77" s="744" t="s">
        <v>246</v>
      </c>
      <c r="BY77" s="672" t="s">
        <v>181</v>
      </c>
      <c r="BZ77" s="673"/>
      <c r="CA77" s="255">
        <v>48500</v>
      </c>
      <c r="CB77" s="256">
        <v>52000</v>
      </c>
      <c r="CC77" s="257">
        <v>64600</v>
      </c>
      <c r="CD77" s="258">
        <v>77500</v>
      </c>
      <c r="CE77" s="259">
        <v>96000</v>
      </c>
    </row>
    <row r="78" spans="6:83" ht="25.5" customHeight="1" x14ac:dyDescent="0.4">
      <c r="AD78" s="558"/>
      <c r="AE78" s="745"/>
      <c r="AF78" s="641" t="s">
        <v>140</v>
      </c>
      <c r="AG78" s="642"/>
      <c r="AH78" s="343">
        <f t="shared" si="15"/>
        <v>63700</v>
      </c>
      <c r="AI78" s="336">
        <f t="shared" si="16"/>
        <v>66100</v>
      </c>
      <c r="AJ78" s="344">
        <f t="shared" si="17"/>
        <v>76100</v>
      </c>
      <c r="AK78" s="345">
        <f t="shared" si="18"/>
        <v>97000</v>
      </c>
      <c r="AL78" s="348">
        <f t="shared" si="19"/>
        <v>134100</v>
      </c>
      <c r="AY78" s="6" t="s">
        <v>37</v>
      </c>
      <c r="AZ78" s="3" t="s">
        <v>34</v>
      </c>
      <c r="BT78" s="18" t="s">
        <v>47</v>
      </c>
      <c r="BU78" s="212">
        <v>801</v>
      </c>
      <c r="BV78" s="212">
        <v>1200</v>
      </c>
      <c r="BW78" s="558"/>
      <c r="BX78" s="745"/>
      <c r="BY78" s="674" t="s">
        <v>15</v>
      </c>
      <c r="BZ78" s="675"/>
      <c r="CA78" s="260">
        <v>63700</v>
      </c>
      <c r="CB78" s="260">
        <v>66100</v>
      </c>
      <c r="CC78" s="261">
        <v>76100</v>
      </c>
      <c r="CD78" s="262">
        <v>97000</v>
      </c>
      <c r="CE78" s="274">
        <v>134100</v>
      </c>
    </row>
    <row r="79" spans="6:83" ht="25.5" customHeight="1" thickBot="1" x14ac:dyDescent="0.45">
      <c r="AD79" s="558"/>
      <c r="AE79" s="745"/>
      <c r="AF79" s="641" t="s">
        <v>141</v>
      </c>
      <c r="AG79" s="642"/>
      <c r="AH79" s="336">
        <f t="shared" si="15"/>
        <v>70400</v>
      </c>
      <c r="AI79" s="336">
        <f t="shared" si="16"/>
        <v>72900</v>
      </c>
      <c r="AJ79" s="344">
        <f t="shared" si="17"/>
        <v>89600</v>
      </c>
      <c r="AK79" s="347">
        <f t="shared" si="18"/>
        <v>114000</v>
      </c>
      <c r="AL79" s="348">
        <f t="shared" si="19"/>
        <v>156800</v>
      </c>
      <c r="AY79" s="4" t="s">
        <v>38</v>
      </c>
      <c r="AZ79" s="3" t="s">
        <v>35</v>
      </c>
      <c r="BT79" s="18" t="s">
        <v>48</v>
      </c>
      <c r="BU79" s="212">
        <v>1201</v>
      </c>
      <c r="BV79" s="212">
        <v>1400</v>
      </c>
      <c r="BW79" s="558"/>
      <c r="BX79" s="745"/>
      <c r="BY79" s="748" t="s">
        <v>16</v>
      </c>
      <c r="BZ79" s="749"/>
      <c r="CA79" s="264">
        <v>70400</v>
      </c>
      <c r="CB79" s="264">
        <v>72900</v>
      </c>
      <c r="CC79" s="265">
        <v>89600</v>
      </c>
      <c r="CD79" s="295">
        <v>114000</v>
      </c>
      <c r="CE79" s="296">
        <v>156800</v>
      </c>
    </row>
    <row r="80" spans="6:83" ht="26.25" customHeight="1" x14ac:dyDescent="0.4">
      <c r="AD80" s="558"/>
      <c r="AE80" s="745"/>
      <c r="AF80" s="641" t="s">
        <v>142</v>
      </c>
      <c r="AG80" s="642"/>
      <c r="AH80" s="336">
        <f t="shared" si="15"/>
        <v>86700</v>
      </c>
      <c r="AI80" s="336">
        <f t="shared" si="16"/>
        <v>89100</v>
      </c>
      <c r="AJ80" s="344">
        <f t="shared" si="17"/>
        <v>108700</v>
      </c>
      <c r="AK80" s="347">
        <f t="shared" si="18"/>
        <v>141700</v>
      </c>
      <c r="AL80" s="349">
        <f t="shared" si="19"/>
        <v>197300</v>
      </c>
      <c r="AY80" s="5" t="s">
        <v>39</v>
      </c>
      <c r="AZ80" s="3" t="s">
        <v>36</v>
      </c>
      <c r="BT80" s="18" t="s">
        <v>49</v>
      </c>
      <c r="BU80" s="212">
        <v>1401</v>
      </c>
      <c r="BV80" s="212">
        <v>1800</v>
      </c>
      <c r="BW80" s="558"/>
      <c r="BX80" s="745"/>
      <c r="BY80" s="674" t="s">
        <v>17</v>
      </c>
      <c r="BZ80" s="675"/>
      <c r="CA80" s="268">
        <v>86700</v>
      </c>
      <c r="CB80" s="268">
        <v>89100</v>
      </c>
      <c r="CC80" s="269">
        <v>108700</v>
      </c>
      <c r="CD80" s="270">
        <v>141700</v>
      </c>
      <c r="CE80" s="297">
        <v>197300</v>
      </c>
    </row>
    <row r="81" spans="30:83" ht="26.25" customHeight="1" x14ac:dyDescent="0.4">
      <c r="AD81" s="558"/>
      <c r="AE81" s="745"/>
      <c r="AF81" s="641" t="s">
        <v>143</v>
      </c>
      <c r="AG81" s="642"/>
      <c r="AH81" s="336">
        <f t="shared" si="15"/>
        <v>101500</v>
      </c>
      <c r="AI81" s="336">
        <f t="shared" si="16"/>
        <v>103300</v>
      </c>
      <c r="AJ81" s="350">
        <f t="shared" si="17"/>
        <v>140400</v>
      </c>
      <c r="AK81" s="351" t="str">
        <f t="shared" si="18"/>
        <v>-</v>
      </c>
      <c r="AL81" s="352" t="str">
        <f t="shared" si="19"/>
        <v>-</v>
      </c>
      <c r="BT81" s="18" t="s">
        <v>50</v>
      </c>
      <c r="BU81" s="212">
        <v>1801</v>
      </c>
      <c r="BV81" s="212">
        <v>2200</v>
      </c>
      <c r="BW81" s="558"/>
      <c r="BX81" s="745"/>
      <c r="BY81" s="674" t="s">
        <v>18</v>
      </c>
      <c r="BZ81" s="675"/>
      <c r="CA81" s="260">
        <v>101500</v>
      </c>
      <c r="CB81" s="272">
        <v>103300</v>
      </c>
      <c r="CC81" s="273">
        <v>140400</v>
      </c>
      <c r="CD81" s="262" t="s">
        <v>78</v>
      </c>
      <c r="CE81" s="274" t="s">
        <v>78</v>
      </c>
    </row>
    <row r="82" spans="30:83" ht="26.25" customHeight="1" thickBot="1" x14ac:dyDescent="0.45">
      <c r="AD82" s="559"/>
      <c r="AE82" s="746"/>
      <c r="AF82" s="647" t="s">
        <v>144</v>
      </c>
      <c r="AG82" s="648"/>
      <c r="AH82" s="338">
        <f t="shared" si="15"/>
        <v>112200</v>
      </c>
      <c r="AI82" s="338">
        <f t="shared" si="16"/>
        <v>112400</v>
      </c>
      <c r="AJ82" s="353" t="str">
        <f t="shared" si="17"/>
        <v>-</v>
      </c>
      <c r="AK82" s="354" t="str">
        <f t="shared" si="18"/>
        <v>-</v>
      </c>
      <c r="AL82" s="355" t="str">
        <f t="shared" si="19"/>
        <v>-</v>
      </c>
      <c r="AX82" s="3" t="s">
        <v>32</v>
      </c>
      <c r="BE82" s="3" t="s">
        <v>33</v>
      </c>
      <c r="BT82" s="18" t="s">
        <v>51</v>
      </c>
      <c r="BU82" s="212">
        <v>2201</v>
      </c>
      <c r="BV82" s="212">
        <v>2450</v>
      </c>
      <c r="BW82" s="559"/>
      <c r="BX82" s="746"/>
      <c r="BY82" s="670" t="s">
        <v>19</v>
      </c>
      <c r="BZ82" s="671"/>
      <c r="CA82" s="298">
        <v>112200</v>
      </c>
      <c r="CB82" s="298">
        <v>112400</v>
      </c>
      <c r="CC82" s="265" t="s">
        <v>78</v>
      </c>
      <c r="CD82" s="295" t="s">
        <v>78</v>
      </c>
      <c r="CE82" s="299" t="s">
        <v>78</v>
      </c>
    </row>
    <row r="84" spans="30:83" x14ac:dyDescent="0.4">
      <c r="AX84" s="3">
        <f t="shared" ref="AX84:BB89" si="20">CA$43*$BU47/1000000</f>
        <v>4.4200000000000003E-2</v>
      </c>
      <c r="AY84" s="3">
        <f t="shared" si="20"/>
        <v>0.110721</v>
      </c>
      <c r="AZ84" s="5">
        <f t="shared" si="20"/>
        <v>0.221221</v>
      </c>
      <c r="BA84" s="5">
        <f t="shared" si="20"/>
        <v>0.33172099999999999</v>
      </c>
      <c r="BB84" s="5">
        <f t="shared" si="20"/>
        <v>0.44222099999999998</v>
      </c>
      <c r="BE84" s="225">
        <f t="shared" ref="BE84:BH89" si="21">CA$44*$BV47/1000000</f>
        <v>0.4</v>
      </c>
      <c r="BF84" s="225">
        <f t="shared" si="21"/>
        <v>0.8</v>
      </c>
      <c r="BG84" s="225">
        <f t="shared" si="21"/>
        <v>1.2</v>
      </c>
      <c r="BH84" s="225">
        <f t="shared" si="21"/>
        <v>1.6</v>
      </c>
    </row>
    <row r="85" spans="30:83" x14ac:dyDescent="0.4">
      <c r="AX85" s="3">
        <f t="shared" si="20"/>
        <v>0.16020000000000001</v>
      </c>
      <c r="AY85" s="5">
        <f t="shared" si="20"/>
        <v>0.40130100000000002</v>
      </c>
      <c r="AZ85" s="5">
        <f t="shared" si="20"/>
        <v>0.80180099999999999</v>
      </c>
      <c r="BA85" s="5">
        <f t="shared" si="20"/>
        <v>1.2023010000000001</v>
      </c>
      <c r="BB85" s="4">
        <f t="shared" si="20"/>
        <v>1.6028009999999999</v>
      </c>
      <c r="BE85" s="225">
        <f t="shared" si="21"/>
        <v>0.6</v>
      </c>
      <c r="BF85" s="225">
        <f t="shared" si="21"/>
        <v>1.2</v>
      </c>
      <c r="BG85" s="225">
        <f t="shared" si="21"/>
        <v>1.8</v>
      </c>
      <c r="BH85" s="225">
        <f t="shared" si="21"/>
        <v>2.4</v>
      </c>
    </row>
    <row r="86" spans="30:83" x14ac:dyDescent="0.4">
      <c r="AX86" s="10">
        <f t="shared" si="20"/>
        <v>0.2402</v>
      </c>
      <c r="AY86" s="10">
        <f t="shared" si="20"/>
        <v>0.60170100000000004</v>
      </c>
      <c r="AZ86" s="10">
        <f t="shared" si="20"/>
        <v>1.2022010000000001</v>
      </c>
      <c r="BA86" s="11">
        <f t="shared" si="20"/>
        <v>1.8027010000000001</v>
      </c>
      <c r="BB86" s="11">
        <f t="shared" si="20"/>
        <v>2.4032010000000001</v>
      </c>
      <c r="BE86" s="226">
        <f t="shared" si="21"/>
        <v>0.7</v>
      </c>
      <c r="BF86" s="226">
        <f t="shared" si="21"/>
        <v>1.4</v>
      </c>
      <c r="BG86" s="226">
        <f t="shared" si="21"/>
        <v>2.1</v>
      </c>
      <c r="BH86" s="226">
        <f t="shared" si="21"/>
        <v>2.8</v>
      </c>
    </row>
    <row r="87" spans="30:83" x14ac:dyDescent="0.4">
      <c r="AX87" s="10">
        <f t="shared" si="20"/>
        <v>0.2802</v>
      </c>
      <c r="AY87" s="10">
        <f t="shared" si="20"/>
        <v>0.701901</v>
      </c>
      <c r="AZ87" s="10">
        <f t="shared" si="20"/>
        <v>1.402401</v>
      </c>
      <c r="BA87" s="4">
        <f t="shared" si="20"/>
        <v>2.1029010000000001</v>
      </c>
      <c r="BB87" s="6">
        <f t="shared" si="20"/>
        <v>2.803401</v>
      </c>
      <c r="BE87" s="226">
        <f t="shared" si="21"/>
        <v>0.9</v>
      </c>
      <c r="BF87" s="226">
        <f t="shared" si="21"/>
        <v>1.8</v>
      </c>
      <c r="BG87" s="226">
        <f t="shared" si="21"/>
        <v>2.7</v>
      </c>
      <c r="BH87" s="226">
        <f t="shared" si="21"/>
        <v>3.6</v>
      </c>
    </row>
    <row r="88" spans="30:83" x14ac:dyDescent="0.4">
      <c r="AX88" s="10">
        <f t="shared" si="20"/>
        <v>0.36020000000000002</v>
      </c>
      <c r="AY88" s="10">
        <f t="shared" si="20"/>
        <v>0.90230100000000002</v>
      </c>
      <c r="AZ88" s="11">
        <f t="shared" si="20"/>
        <v>1.8028010000000001</v>
      </c>
      <c r="BA88" s="4">
        <f t="shared" si="20"/>
        <v>2.7033010000000002</v>
      </c>
      <c r="BB88" s="6">
        <f t="shared" si="20"/>
        <v>3.6038009999999998</v>
      </c>
      <c r="BE88" s="226">
        <f t="shared" si="21"/>
        <v>1.1000000000000001</v>
      </c>
      <c r="BF88" s="226">
        <f t="shared" si="21"/>
        <v>2.2000000000000002</v>
      </c>
      <c r="BG88" s="226">
        <f t="shared" si="21"/>
        <v>3.3</v>
      </c>
      <c r="BH88" s="226">
        <f t="shared" si="21"/>
        <v>4.4000000000000004</v>
      </c>
    </row>
    <row r="89" spans="30:83" ht="19.149999999999999" customHeight="1" x14ac:dyDescent="0.4">
      <c r="AX89" s="10">
        <f t="shared" si="20"/>
        <v>0.44019999999999998</v>
      </c>
      <c r="AY89" s="10">
        <f t="shared" si="20"/>
        <v>1.1027009999999999</v>
      </c>
      <c r="AZ89" s="4">
        <f t="shared" si="20"/>
        <v>2.203201</v>
      </c>
      <c r="BA89" s="6">
        <f t="shared" si="20"/>
        <v>3.3037010000000002</v>
      </c>
      <c r="BB89" s="6">
        <f t="shared" si="20"/>
        <v>4.4042009999999996</v>
      </c>
      <c r="BE89" s="226">
        <f t="shared" si="21"/>
        <v>1.2250000000000001</v>
      </c>
      <c r="BF89" s="226">
        <f t="shared" si="21"/>
        <v>2.4500000000000002</v>
      </c>
      <c r="BG89" s="226">
        <f t="shared" si="21"/>
        <v>3.6749999999999998</v>
      </c>
      <c r="BH89" s="226">
        <f t="shared" si="21"/>
        <v>4.9000000000000004</v>
      </c>
    </row>
  </sheetData>
  <sheetProtection password="CC29" sheet="1" objects="1" scenarios="1"/>
  <protectedRanges>
    <protectedRange sqref="AA7:AC7" name="範囲2"/>
    <protectedRange sqref="F7 J7 L7 W7 F43 AA7 AE7 Y7" name="範囲1"/>
  </protectedRanges>
  <mergeCells count="375">
    <mergeCell ref="AA25:AC25"/>
    <mergeCell ref="T30:V30"/>
    <mergeCell ref="Q30:S30"/>
    <mergeCell ref="Q29:S29"/>
    <mergeCell ref="T29:V29"/>
    <mergeCell ref="AD71:AD82"/>
    <mergeCell ref="AF49:AG49"/>
    <mergeCell ref="Z45:Z46"/>
    <mergeCell ref="BW45:BW46"/>
    <mergeCell ref="Q31:S31"/>
    <mergeCell ref="Q32:S32"/>
    <mergeCell ref="Q34:S34"/>
    <mergeCell ref="T49:U49"/>
    <mergeCell ref="T47:U47"/>
    <mergeCell ref="T61:U61"/>
    <mergeCell ref="T52:U52"/>
    <mergeCell ref="T50:U50"/>
    <mergeCell ref="T48:U48"/>
    <mergeCell ref="BX45:BX46"/>
    <mergeCell ref="AF60:AG60"/>
    <mergeCell ref="AF66:AG66"/>
    <mergeCell ref="AF74:AG74"/>
    <mergeCell ref="AE47:AE52"/>
    <mergeCell ref="AF47:AG47"/>
    <mergeCell ref="AF72:AG72"/>
    <mergeCell ref="AF76:AG76"/>
    <mergeCell ref="AE71:AE76"/>
    <mergeCell ref="AY47:AY58"/>
    <mergeCell ref="BA58:BB58"/>
    <mergeCell ref="BA52:BB52"/>
    <mergeCell ref="AZ47:AZ52"/>
    <mergeCell ref="BA47:BB47"/>
    <mergeCell ref="BA48:BB48"/>
    <mergeCell ref="BA49:BB49"/>
    <mergeCell ref="AF57:AG57"/>
    <mergeCell ref="AF65:AG65"/>
    <mergeCell ref="AF70:AG70"/>
    <mergeCell ref="AF64:AG64"/>
    <mergeCell ref="BM67:BN67"/>
    <mergeCell ref="BM68:BN68"/>
    <mergeCell ref="BM69:BN69"/>
    <mergeCell ref="BM70:BN70"/>
    <mergeCell ref="G33:J33"/>
    <mergeCell ref="K33:L33"/>
    <mergeCell ref="T33:V33"/>
    <mergeCell ref="BW77:BW82"/>
    <mergeCell ref="BX77:BX82"/>
    <mergeCell ref="BY77:BZ77"/>
    <mergeCell ref="BY78:BZ78"/>
    <mergeCell ref="BY79:BZ79"/>
    <mergeCell ref="BY80:BZ80"/>
    <mergeCell ref="BY81:BZ81"/>
    <mergeCell ref="BY82:BZ82"/>
    <mergeCell ref="BY64:BZ64"/>
    <mergeCell ref="BY74:BZ74"/>
    <mergeCell ref="AL45:AL46"/>
    <mergeCell ref="BG45:BG46"/>
    <mergeCell ref="AJ45:AJ46"/>
    <mergeCell ref="AK45:AK46"/>
    <mergeCell ref="BS45:BS46"/>
    <mergeCell ref="BX53:BX58"/>
    <mergeCell ref="BY53:BZ53"/>
    <mergeCell ref="BY54:BZ54"/>
    <mergeCell ref="BY55:BZ55"/>
    <mergeCell ref="BY56:BZ56"/>
    <mergeCell ref="Q33:S33"/>
    <mergeCell ref="AA14:AC14"/>
    <mergeCell ref="AA15:AC15"/>
    <mergeCell ref="F24:G25"/>
    <mergeCell ref="H25:L25"/>
    <mergeCell ref="AE77:AE82"/>
    <mergeCell ref="AF77:AG77"/>
    <mergeCell ref="AF78:AG78"/>
    <mergeCell ref="AF79:AG79"/>
    <mergeCell ref="AF80:AG80"/>
    <mergeCell ref="AF81:AG81"/>
    <mergeCell ref="AF82:AG82"/>
    <mergeCell ref="AF58:AG58"/>
    <mergeCell ref="AD47:AD70"/>
    <mergeCell ref="F28:J30"/>
    <mergeCell ref="K29:L30"/>
    <mergeCell ref="H24:L24"/>
    <mergeCell ref="T24:V24"/>
    <mergeCell ref="W24:X24"/>
    <mergeCell ref="M24:P24"/>
    <mergeCell ref="K28:P28"/>
    <mergeCell ref="AF54:AG54"/>
    <mergeCell ref="AF55:AG55"/>
    <mergeCell ref="AF56:AG56"/>
    <mergeCell ref="Q24:S24"/>
    <mergeCell ref="W14:X14"/>
    <mergeCell ref="Y14:Z14"/>
    <mergeCell ref="Y15:Z15"/>
    <mergeCell ref="Y16:Z16"/>
    <mergeCell ref="Y17:Z17"/>
    <mergeCell ref="Y18:Z18"/>
    <mergeCell ref="Y19:Z19"/>
    <mergeCell ref="Y20:Z20"/>
    <mergeCell ref="Y21:Z21"/>
    <mergeCell ref="W18:X18"/>
    <mergeCell ref="Y22:Z22"/>
    <mergeCell ref="Y23:Z23"/>
    <mergeCell ref="Y24:Z24"/>
    <mergeCell ref="Y25:Z25"/>
    <mergeCell ref="BX65:BX70"/>
    <mergeCell ref="BY65:BZ65"/>
    <mergeCell ref="BM48:BN48"/>
    <mergeCell ref="BY66:BZ66"/>
    <mergeCell ref="BM52:BN52"/>
    <mergeCell ref="BM49:BN49"/>
    <mergeCell ref="BM50:BN50"/>
    <mergeCell ref="BM51:BN51"/>
    <mergeCell ref="AF48:AG48"/>
    <mergeCell ref="AY45:AY46"/>
    <mergeCell ref="AZ45:AZ46"/>
    <mergeCell ref="BC45:BC46"/>
    <mergeCell ref="BD45:BD46"/>
    <mergeCell ref="BE45:BE46"/>
    <mergeCell ref="BF45:BF46"/>
    <mergeCell ref="BK45:BK46"/>
    <mergeCell ref="BK47:BK70"/>
    <mergeCell ref="AE53:AE58"/>
    <mergeCell ref="AF53:AG53"/>
    <mergeCell ref="AE65:AE70"/>
    <mergeCell ref="CE45:CE46"/>
    <mergeCell ref="BY57:BZ57"/>
    <mergeCell ref="BL53:BL58"/>
    <mergeCell ref="BM53:BN53"/>
    <mergeCell ref="BM54:BN54"/>
    <mergeCell ref="BM55:BN55"/>
    <mergeCell ref="BM56:BN56"/>
    <mergeCell ref="BM57:BN57"/>
    <mergeCell ref="BM58:BN58"/>
    <mergeCell ref="BW47:BW70"/>
    <mergeCell ref="BM47:BN47"/>
    <mergeCell ref="CA45:CA46"/>
    <mergeCell ref="CB45:CB46"/>
    <mergeCell ref="CC45:CC46"/>
    <mergeCell ref="CD45:CD46"/>
    <mergeCell ref="BL45:BL46"/>
    <mergeCell ref="BO45:BO46"/>
    <mergeCell ref="BP45:BP46"/>
    <mergeCell ref="BQ45:BQ46"/>
    <mergeCell ref="BR45:BR46"/>
    <mergeCell ref="BM60:BN60"/>
    <mergeCell ref="BL47:BL52"/>
    <mergeCell ref="BY58:BZ58"/>
    <mergeCell ref="BM62:BN62"/>
    <mergeCell ref="F7:G7"/>
    <mergeCell ref="AI9:AI11"/>
    <mergeCell ref="F12:G13"/>
    <mergeCell ref="H12:L13"/>
    <mergeCell ref="T12:V13"/>
    <mergeCell ref="M12:P13"/>
    <mergeCell ref="W12:X13"/>
    <mergeCell ref="AA13:AC13"/>
    <mergeCell ref="Y12:Z13"/>
    <mergeCell ref="AA7:AC7"/>
    <mergeCell ref="Q12:S13"/>
    <mergeCell ref="F14:G15"/>
    <mergeCell ref="H14:L14"/>
    <mergeCell ref="T14:V14"/>
    <mergeCell ref="M14:P14"/>
    <mergeCell ref="M15:P15"/>
    <mergeCell ref="R47:R70"/>
    <mergeCell ref="F16:G19"/>
    <mergeCell ref="H16:L16"/>
    <mergeCell ref="T16:V16"/>
    <mergeCell ref="H18:L18"/>
    <mergeCell ref="T18:V18"/>
    <mergeCell ref="M16:P16"/>
    <mergeCell ref="M17:P17"/>
    <mergeCell ref="M18:P18"/>
    <mergeCell ref="M19:P19"/>
    <mergeCell ref="H17:L17"/>
    <mergeCell ref="T17:V17"/>
    <mergeCell ref="Q14:S14"/>
    <mergeCell ref="Q15:S15"/>
    <mergeCell ref="Q16:S16"/>
    <mergeCell ref="Q17:S17"/>
    <mergeCell ref="Q18:S18"/>
    <mergeCell ref="Q19:S19"/>
    <mergeCell ref="Q20:S20"/>
    <mergeCell ref="H19:L19"/>
    <mergeCell ref="T19:V19"/>
    <mergeCell ref="W19:X19"/>
    <mergeCell ref="H15:L15"/>
    <mergeCell ref="T15:V15"/>
    <mergeCell ref="W15:X15"/>
    <mergeCell ref="T22:V22"/>
    <mergeCell ref="T21:V21"/>
    <mergeCell ref="W21:X21"/>
    <mergeCell ref="M20:P20"/>
    <mergeCell ref="M21:P21"/>
    <mergeCell ref="M22:P22"/>
    <mergeCell ref="H21:L21"/>
    <mergeCell ref="W22:X22"/>
    <mergeCell ref="W16:X16"/>
    <mergeCell ref="W17:X17"/>
    <mergeCell ref="Q21:S21"/>
    <mergeCell ref="Q22:S22"/>
    <mergeCell ref="F20:G23"/>
    <mergeCell ref="H20:L20"/>
    <mergeCell ref="T20:V20"/>
    <mergeCell ref="W20:X20"/>
    <mergeCell ref="H22:L22"/>
    <mergeCell ref="G31:J31"/>
    <mergeCell ref="K31:L31"/>
    <mergeCell ref="T31:V31"/>
    <mergeCell ref="G32:J32"/>
    <mergeCell ref="K32:L32"/>
    <mergeCell ref="T32:V32"/>
    <mergeCell ref="M31:P31"/>
    <mergeCell ref="M32:P32"/>
    <mergeCell ref="M23:P23"/>
    <mergeCell ref="Q28:V28"/>
    <mergeCell ref="M29:P30"/>
    <mergeCell ref="M25:P25"/>
    <mergeCell ref="Q25:S25"/>
    <mergeCell ref="T25:V25"/>
    <mergeCell ref="W25:X25"/>
    <mergeCell ref="H23:L23"/>
    <mergeCell ref="T23:V23"/>
    <mergeCell ref="W23:X23"/>
    <mergeCell ref="Q23:S23"/>
    <mergeCell ref="G34:J34"/>
    <mergeCell ref="K34:L34"/>
    <mergeCell ref="T34:V34"/>
    <mergeCell ref="M33:P33"/>
    <mergeCell ref="M34:P34"/>
    <mergeCell ref="AD45:AD46"/>
    <mergeCell ref="AE45:AE46"/>
    <mergeCell ref="AH45:AH46"/>
    <mergeCell ref="AI45:AI46"/>
    <mergeCell ref="H40:I40"/>
    <mergeCell ref="F43:G43"/>
    <mergeCell ref="F45:F46"/>
    <mergeCell ref="G45:G46"/>
    <mergeCell ref="J45:J46"/>
    <mergeCell ref="K45:K46"/>
    <mergeCell ref="L45:L46"/>
    <mergeCell ref="M45:M46"/>
    <mergeCell ref="R45:R46"/>
    <mergeCell ref="S45:S46"/>
    <mergeCell ref="V45:V46"/>
    <mergeCell ref="W45:W46"/>
    <mergeCell ref="X45:X46"/>
    <mergeCell ref="Y45:Y46"/>
    <mergeCell ref="N45:N46"/>
    <mergeCell ref="BY72:BZ72"/>
    <mergeCell ref="H57:I57"/>
    <mergeCell ref="AF63:AG63"/>
    <mergeCell ref="BA57:BB57"/>
    <mergeCell ref="BY63:BZ63"/>
    <mergeCell ref="AF61:AG61"/>
    <mergeCell ref="BA55:BB55"/>
    <mergeCell ref="BY61:BZ61"/>
    <mergeCell ref="H56:I56"/>
    <mergeCell ref="AF62:AG62"/>
    <mergeCell ref="BA56:BB56"/>
    <mergeCell ref="BY62:BZ62"/>
    <mergeCell ref="AZ53:AZ58"/>
    <mergeCell ref="BA53:BB53"/>
    <mergeCell ref="BX59:BX64"/>
    <mergeCell ref="BY59:BZ59"/>
    <mergeCell ref="BA54:BB54"/>
    <mergeCell ref="BY60:BZ60"/>
    <mergeCell ref="H53:I53"/>
    <mergeCell ref="AE59:AE64"/>
    <mergeCell ref="AF59:AG59"/>
    <mergeCell ref="H54:I54"/>
    <mergeCell ref="AF68:AG68"/>
    <mergeCell ref="BY68:BZ68"/>
    <mergeCell ref="BY52:BZ52"/>
    <mergeCell ref="AF51:AG51"/>
    <mergeCell ref="BA51:BB51"/>
    <mergeCell ref="BY51:BZ51"/>
    <mergeCell ref="AF50:AG50"/>
    <mergeCell ref="BA50:BB50"/>
    <mergeCell ref="BY50:BZ50"/>
    <mergeCell ref="BX47:BX52"/>
    <mergeCell ref="BY47:BZ47"/>
    <mergeCell ref="BY48:BZ48"/>
    <mergeCell ref="BY49:BZ49"/>
    <mergeCell ref="AF52:AG52"/>
    <mergeCell ref="H47:I47"/>
    <mergeCell ref="G47:G52"/>
    <mergeCell ref="BY75:BZ75"/>
    <mergeCell ref="AF73:AG73"/>
    <mergeCell ref="BL59:BL64"/>
    <mergeCell ref="BM59:BN59"/>
    <mergeCell ref="BY71:BZ71"/>
    <mergeCell ref="BM61:BN61"/>
    <mergeCell ref="BY73:BZ73"/>
    <mergeCell ref="AF71:AG71"/>
    <mergeCell ref="BX71:BX76"/>
    <mergeCell ref="BY76:BZ76"/>
    <mergeCell ref="AF75:AG75"/>
    <mergeCell ref="BY70:BZ70"/>
    <mergeCell ref="AF69:AG69"/>
    <mergeCell ref="BY69:BZ69"/>
    <mergeCell ref="AF67:AG67"/>
    <mergeCell ref="BY67:BZ67"/>
    <mergeCell ref="BW71:BW76"/>
    <mergeCell ref="BL65:BL70"/>
    <mergeCell ref="BM65:BN65"/>
    <mergeCell ref="BM66:BN66"/>
    <mergeCell ref="BM63:BN63"/>
    <mergeCell ref="BM64:BN64"/>
    <mergeCell ref="G53:G58"/>
    <mergeCell ref="H52:I52"/>
    <mergeCell ref="G67:I67"/>
    <mergeCell ref="G68:I68"/>
    <mergeCell ref="G69:I69"/>
    <mergeCell ref="G70:I70"/>
    <mergeCell ref="T60:U60"/>
    <mergeCell ref="T62:U62"/>
    <mergeCell ref="H49:I49"/>
    <mergeCell ref="T59:U59"/>
    <mergeCell ref="T63:U63"/>
    <mergeCell ref="T64:U64"/>
    <mergeCell ref="T70:U70"/>
    <mergeCell ref="T51:U51"/>
    <mergeCell ref="S59:S64"/>
    <mergeCell ref="H55:I55"/>
    <mergeCell ref="H51:I51"/>
    <mergeCell ref="H50:I50"/>
    <mergeCell ref="AA24:AC24"/>
    <mergeCell ref="T53:U53"/>
    <mergeCell ref="T54:U54"/>
    <mergeCell ref="T55:U55"/>
    <mergeCell ref="T56:U56"/>
    <mergeCell ref="T57:U57"/>
    <mergeCell ref="T58:U58"/>
    <mergeCell ref="F47:F58"/>
    <mergeCell ref="S65:S70"/>
    <mergeCell ref="T65:U65"/>
    <mergeCell ref="T66:U66"/>
    <mergeCell ref="T67:U67"/>
    <mergeCell ref="T68:U68"/>
    <mergeCell ref="T69:U69"/>
    <mergeCell ref="S53:S58"/>
    <mergeCell ref="F64:F66"/>
    <mergeCell ref="G64:I66"/>
    <mergeCell ref="J64:K64"/>
    <mergeCell ref="L64:M64"/>
    <mergeCell ref="J65:J66"/>
    <mergeCell ref="K65:K66"/>
    <mergeCell ref="S47:S52"/>
    <mergeCell ref="H48:I48"/>
    <mergeCell ref="H58:I58"/>
    <mergeCell ref="AF16:AG16"/>
    <mergeCell ref="AF15:AG15"/>
    <mergeCell ref="AF14:AG14"/>
    <mergeCell ref="AF13:AG13"/>
    <mergeCell ref="AE12:AG12"/>
    <mergeCell ref="AH12:AI12"/>
    <mergeCell ref="AA9:AC11"/>
    <mergeCell ref="AF25:AG25"/>
    <mergeCell ref="AF24:AG24"/>
    <mergeCell ref="AF23:AG23"/>
    <mergeCell ref="AF22:AG22"/>
    <mergeCell ref="AF21:AG21"/>
    <mergeCell ref="AF20:AG20"/>
    <mergeCell ref="AF19:AG19"/>
    <mergeCell ref="AF18:AG18"/>
    <mergeCell ref="AF17:AG17"/>
    <mergeCell ref="AA16:AC16"/>
    <mergeCell ref="AA17:AC17"/>
    <mergeCell ref="AA18:AC18"/>
    <mergeCell ref="AA19:AC19"/>
    <mergeCell ref="AA20:AC20"/>
    <mergeCell ref="AA21:AC21"/>
    <mergeCell ref="AA22:AC22"/>
    <mergeCell ref="AA23:AC23"/>
  </mergeCells>
  <phoneticPr fontId="4"/>
  <conditionalFormatting sqref="R7:T7">
    <cfRule type="expression" dxfId="25" priority="31">
      <formula>$T$7="大"</formula>
    </cfRule>
    <cfRule type="expression" dxfId="24" priority="32">
      <formula>$T$7="中"</formula>
    </cfRule>
    <cfRule type="expression" dxfId="23" priority="33">
      <formula>$T$7="小"</formula>
    </cfRule>
  </conditionalFormatting>
  <conditionalFormatting sqref="AE14:AF25">
    <cfRule type="expression" dxfId="22" priority="483">
      <formula>IF($T$7="大",$AF14=MAX($AF14,$AI14))</formula>
    </cfRule>
    <cfRule type="expression" dxfId="21" priority="484">
      <formula>IF($T$7="中",$AF14=MAX($AF14,$AI14))</formula>
    </cfRule>
    <cfRule type="expression" dxfId="20" priority="485">
      <formula>$AE14="Aグレード"</formula>
    </cfRule>
    <cfRule type="expression" dxfId="19" priority="486">
      <formula>$AE14="Sグレード"</formula>
    </cfRule>
  </conditionalFormatting>
  <conditionalFormatting sqref="AH14:AI25">
    <cfRule type="expression" dxfId="18" priority="487">
      <formula>IF($T$7="大",$AI14=MAX($AF14,$AI14))</formula>
    </cfRule>
    <cfRule type="expression" dxfId="17" priority="488">
      <formula>IF($T$7="中",$AI14=MAX($AF14,$AI14))</formula>
    </cfRule>
    <cfRule type="expression" dxfId="16" priority="489">
      <formula>$AH14="省エネ基準"</formula>
    </cfRule>
    <cfRule type="expression" dxfId="15" priority="490">
      <formula>$AH14="ZEH"</formula>
    </cfRule>
  </conditionalFormatting>
  <conditionalFormatting sqref="AH14:AI25">
    <cfRule type="expression" dxfId="14" priority="495">
      <formula>IF($T$7="小",$AI14=MAX($AF14,$AI14))</formula>
    </cfRule>
  </conditionalFormatting>
  <conditionalFormatting sqref="AE14:AF25">
    <cfRule type="expression" dxfId="13" priority="497">
      <formula>IF($T$7="小",$AF14=MAX($AF14,$AI14))</formula>
    </cfRule>
  </conditionalFormatting>
  <dataValidations disablePrompts="1" count="2">
    <dataValidation type="list" allowBlank="1" showInputMessage="1" showErrorMessage="1" sqref="F7:G7" xr:uid="{00000000-0002-0000-0400-000000000000}">
      <formula1>$A$2:$A$3</formula1>
    </dataValidation>
    <dataValidation type="list" allowBlank="1" showInputMessage="1" showErrorMessage="1" sqref="F43:G43" xr:uid="{00000000-0002-0000-0400-000001000000}">
      <formula1>$A$39:$A$41</formula1>
    </dataValidation>
  </dataValidations>
  <printOptions horizontalCentered="1"/>
  <pageMargins left="0" right="0" top="0" bottom="0" header="0.31496062992125984" footer="0.31496062992125984"/>
  <pageSetup paperSize="9" scale="44" fitToHeight="0" orientation="landscape" r:id="rId1"/>
  <rowBreaks count="1" manualBreakCount="1">
    <brk id="36" min="4" max="3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CD96"/>
  <sheetViews>
    <sheetView showGridLines="0" view="pageBreakPreview" topLeftCell="D1" zoomScale="55" zoomScaleNormal="40" zoomScaleSheetLayoutView="55" workbookViewId="0">
      <selection activeCell="S17" sqref="S17:T17"/>
    </sheetView>
  </sheetViews>
  <sheetFormatPr defaultColWidth="9" defaultRowHeight="15.75" outlineLevelCol="1" x14ac:dyDescent="0.4"/>
  <cols>
    <col min="1" max="1" width="9" style="3" hidden="1" customWidth="1" outlineLevel="1"/>
    <col min="2" max="2" width="7.625" style="3" hidden="1" customWidth="1" outlineLevel="1"/>
    <col min="3" max="3" width="18.125" style="3" hidden="1" customWidth="1" outlineLevel="1"/>
    <col min="4" max="4" width="6.5" style="3" customWidth="1" collapsed="1"/>
    <col min="5" max="5" width="2.375" style="3" customWidth="1"/>
    <col min="6" max="6" width="13.5" style="3" customWidth="1"/>
    <col min="7" max="7" width="12.875" style="3" customWidth="1"/>
    <col min="8" max="9" width="6" style="3" customWidth="1"/>
    <col min="10" max="11" width="11.125" style="3" customWidth="1"/>
    <col min="12" max="14" width="2.25" style="3" customWidth="1"/>
    <col min="15" max="15" width="13.5" style="3" customWidth="1"/>
    <col min="16" max="16" width="12.875" style="3" customWidth="1"/>
    <col min="17" max="18" width="6" style="3" customWidth="1"/>
    <col min="19" max="20" width="11.125" style="3" customWidth="1"/>
    <col min="21" max="23" width="5" style="3" customWidth="1"/>
    <col min="24" max="24" width="13.5" style="3" customWidth="1"/>
    <col min="25" max="25" width="12.875" style="3" customWidth="1"/>
    <col min="26" max="27" width="6" style="3" customWidth="1"/>
    <col min="28" max="28" width="11.125" style="3" customWidth="1"/>
    <col min="29" max="31" width="2.25" style="3" customWidth="1"/>
    <col min="32" max="32" width="13.5" style="3" customWidth="1"/>
    <col min="33" max="33" width="12.875" style="3" customWidth="1"/>
    <col min="34" max="35" width="6" style="3" customWidth="1"/>
    <col min="36" max="36" width="11.125" style="3" customWidth="1"/>
    <col min="37" max="37" width="3.625" style="3" customWidth="1"/>
    <col min="38" max="41" width="9" style="3" customWidth="1"/>
    <col min="42" max="45" width="9" style="3" hidden="1" customWidth="1" outlineLevel="1"/>
    <col min="46" max="46" width="4.375" style="3" hidden="1" customWidth="1" outlineLevel="1"/>
    <col min="47" max="48" width="7.25" style="3" hidden="1" customWidth="1" outlineLevel="1"/>
    <col min="49" max="49" width="9.875" style="3" hidden="1" customWidth="1" outlineLevel="1"/>
    <col min="50" max="50" width="19.375" style="3" hidden="1" customWidth="1" outlineLevel="1"/>
    <col min="51" max="52" width="10.75" style="3" hidden="1" customWidth="1" outlineLevel="1"/>
    <col min="53" max="53" width="11.375" style="3" hidden="1" customWidth="1" outlineLevel="1"/>
    <col min="54" max="54" width="13.375" style="3" hidden="1" customWidth="1" outlineLevel="1"/>
    <col min="55" max="55" width="4.25" style="3" hidden="1" customWidth="1" outlineLevel="1"/>
    <col min="56" max="57" width="7" style="3" hidden="1" customWidth="1" outlineLevel="1"/>
    <col min="58" max="58" width="8.375" style="3" hidden="1" customWidth="1" outlineLevel="1"/>
    <col min="59" max="59" width="21.875" style="3" hidden="1" customWidth="1" outlineLevel="1"/>
    <col min="60" max="61" width="10.75" style="3" hidden="1" customWidth="1" outlineLevel="1"/>
    <col min="62" max="62" width="11.375" style="3" hidden="1" customWidth="1" outlineLevel="1"/>
    <col min="63" max="63" width="13.375" style="3" hidden="1" customWidth="1" outlineLevel="1"/>
    <col min="64" max="64" width="4.375" style="3" hidden="1" customWidth="1" outlineLevel="1"/>
    <col min="65" max="66" width="6.375" style="3" hidden="1" customWidth="1" outlineLevel="1"/>
    <col min="67" max="67" width="13.625" style="3" hidden="1" customWidth="1" outlineLevel="1"/>
    <col min="68" max="68" width="21.875" style="3" hidden="1" customWidth="1" outlineLevel="1"/>
    <col min="69" max="70" width="10.75" style="3" hidden="1" customWidth="1" outlineLevel="1"/>
    <col min="71" max="71" width="11.375" style="3" hidden="1" customWidth="1" outlineLevel="1"/>
    <col min="72" max="72" width="4.125" style="3" hidden="1" customWidth="1" outlineLevel="1"/>
    <col min="73" max="74" width="7" style="3" hidden="1" customWidth="1" outlineLevel="1"/>
    <col min="75" max="78" width="9" style="3" hidden="1" customWidth="1" outlineLevel="1"/>
    <col min="79" max="79" width="15.125" style="3" hidden="1" customWidth="1" outlineLevel="1"/>
    <col min="80" max="81" width="9" style="3" hidden="1" customWidth="1" outlineLevel="1"/>
    <col min="82" max="82" width="9" style="3" collapsed="1"/>
    <col min="83" max="16384" width="9" style="3"/>
  </cols>
  <sheetData>
    <row r="2" spans="1:37" ht="13.5" customHeight="1" x14ac:dyDescent="0.35">
      <c r="A2" s="3" t="s">
        <v>122</v>
      </c>
      <c r="L2" s="69"/>
    </row>
    <row r="3" spans="1:37" ht="33" x14ac:dyDescent="0.4">
      <c r="A3" s="3" t="s">
        <v>60</v>
      </c>
      <c r="F3" s="70" t="s">
        <v>212</v>
      </c>
      <c r="H3" s="50"/>
      <c r="L3" s="50"/>
    </row>
    <row r="4" spans="1:37" ht="6" customHeight="1" x14ac:dyDescent="0.4"/>
    <row r="5" spans="1:37" ht="6" customHeight="1" x14ac:dyDescent="0.4"/>
    <row r="6" spans="1:37" ht="20.25" thickBot="1" x14ac:dyDescent="0.45">
      <c r="A6" s="3" t="s">
        <v>221</v>
      </c>
      <c r="E6" s="119"/>
      <c r="F6" s="120" t="s">
        <v>150</v>
      </c>
      <c r="G6" s="121"/>
      <c r="H6" s="121"/>
      <c r="I6" s="123" t="s">
        <v>229</v>
      </c>
      <c r="J6" s="119"/>
      <c r="K6" s="119"/>
      <c r="L6" s="119"/>
      <c r="M6" s="122"/>
      <c r="N6" s="123" t="s">
        <v>151</v>
      </c>
      <c r="O6" s="122"/>
      <c r="P6" s="122"/>
      <c r="Q6" s="122"/>
      <c r="R6" s="122"/>
      <c r="S6" s="122"/>
      <c r="T6" s="120" t="s">
        <v>156</v>
      </c>
      <c r="U6" s="121"/>
      <c r="V6" s="121"/>
      <c r="W6" s="125"/>
      <c r="X6" s="119"/>
      <c r="Y6" s="221" t="s">
        <v>152</v>
      </c>
      <c r="Z6" s="125"/>
      <c r="AA6" s="221" t="s">
        <v>153</v>
      </c>
      <c r="AB6" s="125"/>
      <c r="AC6" s="119"/>
      <c r="AD6" s="119"/>
      <c r="AE6" s="119"/>
      <c r="AF6" s="221" t="s">
        <v>154</v>
      </c>
      <c r="AG6" s="119"/>
      <c r="AH6" s="124" t="s">
        <v>155</v>
      </c>
      <c r="AI6" s="124"/>
      <c r="AJ6" s="119"/>
      <c r="AK6" s="125"/>
    </row>
    <row r="7" spans="1:37" ht="38.25" customHeight="1" thickBot="1" x14ac:dyDescent="0.45">
      <c r="A7" s="3" t="s">
        <v>222</v>
      </c>
      <c r="E7" s="119"/>
      <c r="F7" s="440" t="s">
        <v>122</v>
      </c>
      <c r="G7" s="441"/>
      <c r="H7" s="119"/>
      <c r="I7" s="834" t="s">
        <v>203</v>
      </c>
      <c r="J7" s="835"/>
      <c r="K7" s="836"/>
      <c r="L7" s="125"/>
      <c r="M7" s="837" t="s">
        <v>40</v>
      </c>
      <c r="N7" s="838"/>
      <c r="O7" s="209">
        <v>500</v>
      </c>
      <c r="P7" s="126" t="s">
        <v>275</v>
      </c>
      <c r="Q7" s="444">
        <v>1200</v>
      </c>
      <c r="R7" s="445"/>
      <c r="S7" s="216" t="s">
        <v>157</v>
      </c>
      <c r="T7" s="313">
        <f>O7*Q7/1000000</f>
        <v>0.6</v>
      </c>
      <c r="U7" s="839" t="s">
        <v>149</v>
      </c>
      <c r="V7" s="839"/>
      <c r="W7" s="143" t="str">
        <f>IF(T7&gt;=2.8,"大",IF(T7&gt;=1.6,"中",IF(T7&gt;=0.2,"小",IF(T7&gt;0,"極小","-"))))</f>
        <v>小</v>
      </c>
      <c r="X7" s="119"/>
      <c r="Y7" s="208">
        <v>100</v>
      </c>
      <c r="Z7" s="207" t="s">
        <v>147</v>
      </c>
      <c r="AA7" s="444"/>
      <c r="AB7" s="445"/>
      <c r="AC7" s="207" t="s">
        <v>148</v>
      </c>
      <c r="AD7" s="119"/>
      <c r="AE7" s="119"/>
      <c r="AF7" s="332"/>
      <c r="AG7" s="207" t="s">
        <v>148</v>
      </c>
      <c r="AH7" s="444"/>
      <c r="AI7" s="445"/>
      <c r="AJ7" s="207" t="s">
        <v>148</v>
      </c>
      <c r="AK7" s="125"/>
    </row>
    <row r="8" spans="1:37" ht="12" customHeight="1" x14ac:dyDescent="0.4"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5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37" ht="7.5" customHeight="1" x14ac:dyDescent="0.4">
      <c r="AB9" s="409" t="s">
        <v>274</v>
      </c>
      <c r="AI9" s="409" t="s">
        <v>134</v>
      </c>
    </row>
    <row r="10" spans="1:37" ht="7.5" customHeight="1" x14ac:dyDescent="0.4">
      <c r="AB10" s="409"/>
      <c r="AI10" s="409"/>
    </row>
    <row r="11" spans="1:37" ht="9.75" customHeight="1" thickBot="1" x14ac:dyDescent="0.45">
      <c r="AB11" s="410"/>
      <c r="AI11" s="409"/>
    </row>
    <row r="12" spans="1:37" ht="24" customHeight="1" x14ac:dyDescent="0.4">
      <c r="F12" s="411"/>
      <c r="G12" s="412"/>
      <c r="H12" s="412"/>
      <c r="I12" s="412"/>
      <c r="J12" s="412"/>
      <c r="K12" s="412"/>
      <c r="L12" s="828" t="s">
        <v>101</v>
      </c>
      <c r="M12" s="828"/>
      <c r="N12" s="828"/>
      <c r="O12" s="828"/>
      <c r="P12" s="840" t="s">
        <v>160</v>
      </c>
      <c r="Q12" s="840"/>
      <c r="R12" s="840"/>
      <c r="S12" s="830" t="s">
        <v>102</v>
      </c>
      <c r="T12" s="830"/>
      <c r="U12" s="830" t="s">
        <v>96</v>
      </c>
      <c r="V12" s="830"/>
      <c r="W12" s="830"/>
      <c r="X12" s="831"/>
      <c r="Y12" s="435" t="s">
        <v>95</v>
      </c>
      <c r="Z12" s="436"/>
      <c r="AA12" s="436"/>
      <c r="AB12" s="323"/>
      <c r="AC12" s="130"/>
      <c r="AE12" s="331"/>
      <c r="AF12" s="463" t="s">
        <v>99</v>
      </c>
      <c r="AG12" s="458"/>
      <c r="AH12" s="463" t="s">
        <v>223</v>
      </c>
      <c r="AI12" s="824"/>
      <c r="AJ12" s="458"/>
    </row>
    <row r="13" spans="1:37" ht="24" customHeight="1" x14ac:dyDescent="0.4">
      <c r="A13" s="3" t="s">
        <v>196</v>
      </c>
      <c r="B13" s="3" t="s">
        <v>195</v>
      </c>
      <c r="F13" s="413"/>
      <c r="G13" s="414"/>
      <c r="H13" s="773"/>
      <c r="I13" s="773"/>
      <c r="J13" s="773"/>
      <c r="K13" s="773"/>
      <c r="L13" s="829"/>
      <c r="M13" s="829"/>
      <c r="N13" s="829"/>
      <c r="O13" s="829"/>
      <c r="P13" s="841"/>
      <c r="Q13" s="841"/>
      <c r="R13" s="841"/>
      <c r="S13" s="832"/>
      <c r="T13" s="832"/>
      <c r="U13" s="832"/>
      <c r="V13" s="832"/>
      <c r="W13" s="832"/>
      <c r="X13" s="833"/>
      <c r="Y13" s="437"/>
      <c r="Z13" s="425"/>
      <c r="AA13" s="425"/>
      <c r="AB13" s="324" t="s">
        <v>273</v>
      </c>
      <c r="AC13" s="130"/>
      <c r="AE13" s="331"/>
      <c r="AF13" s="319" t="s">
        <v>97</v>
      </c>
      <c r="AG13" s="131" t="s">
        <v>96</v>
      </c>
      <c r="AH13" s="433" t="s">
        <v>98</v>
      </c>
      <c r="AI13" s="434"/>
      <c r="AJ13" s="222" t="s">
        <v>96</v>
      </c>
    </row>
    <row r="14" spans="1:37" ht="28.5" customHeight="1" x14ac:dyDescent="0.4">
      <c r="A14" s="3" t="str">
        <f>IFERROR(IF($I$7=$A$6,IF(O7&gt;=BA44,IF(O7&lt;=BA45,BA43,IF(O7&gt;=BB44,IF(O7&lt;=BB45,BB43,""),"")),""),IF(O7&gt;=BS44,IF(O7&lt;=BS45,BS43,""))),"")</f>
        <v>WA</v>
      </c>
      <c r="B14" s="3" t="str">
        <f>IFERROR(IF($I$7=$A$6,IF(Q7&gt;=AU48,IF(Q7&lt;=AV48,AT48,IF(Q7&gt;=AU49,IF(Q7&lt;=AV49,AT49,IF(Q7&gt;=AU50,IF(Q7&lt;=AV50,AT50,IF(Q7&gt;=AU51,IF(Q7&lt;=AV51,AT51,""),"")),"")),"")),""),IF(Q7&gt;=BM48,IF(Q7&lt;=BN48,BL48,IF(Q7&gt;=BM49,IF(Q7&lt;=BN49,BL49,IF(Q7&gt;=BM50,IF(Q7&lt;=BN50,BL50,""),"")),"")),"")),"")</f>
        <v>HB</v>
      </c>
      <c r="C14" s="3" t="s">
        <v>71</v>
      </c>
      <c r="F14" s="446" t="s">
        <v>83</v>
      </c>
      <c r="G14" s="447"/>
      <c r="H14" s="824" t="str">
        <f>IF(I7=A6,"透明3㎜・ 型4㎜","型4㎜")</f>
        <v>透明3㎜・ 型4㎜</v>
      </c>
      <c r="I14" s="824"/>
      <c r="J14" s="824"/>
      <c r="K14" s="824"/>
      <c r="L14" s="460">
        <f>IFERROR(IF($I$7=$A$6,VLOOKUP($B$14,$AT$48:$BB$51,MATCH($A$14,$AT$43:$BB$43,0),0),VLOOKUP($B$14,$BL$48:$BS$50,MATCH($A$14,$BL$43:$BS$43,0),0)),"-")</f>
        <v>52000</v>
      </c>
      <c r="M14" s="460"/>
      <c r="N14" s="460"/>
      <c r="O14" s="460"/>
      <c r="P14" s="460">
        <f>IFERROR(IF($Y$7="","",ROUNDUP(L14*$Y$7/100,-2)),"-")</f>
        <v>52000</v>
      </c>
      <c r="Q14" s="460"/>
      <c r="R14" s="460"/>
      <c r="S14" s="461">
        <f t="shared" ref="S14:S25" si="0">IFERROR(IF(L14="-","-",IF(SUM(P14,$AA$7,$AF$7,$AH$7)=0,"",SUM(P14,$AA$7,$AF$7,$AH$7))),"-")</f>
        <v>52000</v>
      </c>
      <c r="T14" s="461"/>
      <c r="U14" s="461">
        <f t="shared" ref="U14:U24" si="1">IF(L14="-","-",MAX(AJ14,AG14))</f>
        <v>0</v>
      </c>
      <c r="V14" s="461"/>
      <c r="W14" s="461"/>
      <c r="X14" s="827"/>
      <c r="Y14" s="403">
        <f>IFERROR(IF((S14-U14)&lt;0,0,S14-U14),"-")</f>
        <v>52000</v>
      </c>
      <c r="Z14" s="404"/>
      <c r="AA14" s="404"/>
      <c r="AB14" s="325">
        <f>Y14/L14</f>
        <v>1</v>
      </c>
      <c r="AC14" s="130"/>
      <c r="AE14" s="331"/>
      <c r="AF14" s="320" t="str">
        <f>IF(L14="-","-",VLOOKUP($C14,BD!$F$10:$H$13,2,0))</f>
        <v>対象外</v>
      </c>
      <c r="AG14" s="133" t="str">
        <f>IFERROR(VLOOKUP(開き!$W$7,BD!$G$23:$L$26,MATCH(開き!AF14,BD!$G$22:$L$22,0),0),"-")</f>
        <v>-</v>
      </c>
      <c r="AH14" s="463" t="str">
        <f>IF(L14="-","-",VLOOKUP($C14,BD!$F$10:$L$13,7,0))</f>
        <v>対象外</v>
      </c>
      <c r="AI14" s="464"/>
      <c r="AJ14" s="135" t="str">
        <f>IFERROR(VLOOKUP(開き!$W$7,BD!$G$23:$L$26,MATCH(開き!AH14,BD!$G$22:$L$22,0),0),"-")</f>
        <v>-</v>
      </c>
    </row>
    <row r="15" spans="1:37" ht="28.5" customHeight="1" x14ac:dyDescent="0.4">
      <c r="A15" s="3" t="str">
        <f>IFERROR(IF($I$7=$A$6,IF(O7&gt;=BA44,IF(O7&lt;=BA45,BA43,IF(O7&gt;=BB44,IF(O7&lt;=BB45,BB43,""),"")),""),IF(O7&gt;=BS44,IF(O7&lt;=BS45,BS43,""))),"")</f>
        <v>WA</v>
      </c>
      <c r="B15" s="3" t="str">
        <f>IFERROR(IF($I$7=$A$6,IF(Q7&gt;=AU52,IF(Q7&lt;=AV52,AT52,IF(Q7&gt;=AU53,IF(Q7&lt;=AV53,AT53,IF(Q7&gt;=AU54,IF(Q7&lt;=AV54,AT54,IF(Q7&gt;=AU55,IF(Q7&lt;=AV55,AT55,""),"")),"")),"")),""),IF(Q7&gt;=BM51,IF(Q7&lt;=BN51,BL51,IF(Q7&gt;=BM52,IF(Q7&lt;=BN52,BL52,IF(Q7&gt;=BM53,IF(Q7&lt;=BN53,BL53,""),"")),"")),"")),"")</f>
        <v>HB</v>
      </c>
      <c r="C15" s="3" t="s">
        <v>71</v>
      </c>
      <c r="F15" s="446"/>
      <c r="G15" s="447"/>
      <c r="H15" s="825" t="s">
        <v>88</v>
      </c>
      <c r="I15" s="825"/>
      <c r="J15" s="825"/>
      <c r="K15" s="825"/>
      <c r="L15" s="467">
        <f>IFERROR(IF($I$7=$A$6,VLOOKUP($B$15,$AT$52:$BB$55,MATCH($A$15,$AT$43:$BB$43,0),0),VLOOKUP($B$15,$BL$51:$BS$53,MATCH($A$15,$BL$43:$BS$43,0),0)),"-")</f>
        <v>54100</v>
      </c>
      <c r="M15" s="467"/>
      <c r="N15" s="467"/>
      <c r="O15" s="467"/>
      <c r="P15" s="467">
        <f t="shared" ref="P15:P25" si="2">IFERROR(IF($Y$7="","",ROUNDUP(L15*$Y$7/100,-2)),"-")</f>
        <v>54100</v>
      </c>
      <c r="Q15" s="467"/>
      <c r="R15" s="467"/>
      <c r="S15" s="468">
        <f t="shared" si="0"/>
        <v>54100</v>
      </c>
      <c r="T15" s="468"/>
      <c r="U15" s="468">
        <f t="shared" si="1"/>
        <v>0</v>
      </c>
      <c r="V15" s="468"/>
      <c r="W15" s="468"/>
      <c r="X15" s="820"/>
      <c r="Y15" s="407">
        <f t="shared" ref="Y15:Y25" si="3">IFERROR(IF((S15-U15)&lt;0,0,S15-U15),"-")</f>
        <v>54100</v>
      </c>
      <c r="Z15" s="408"/>
      <c r="AA15" s="408"/>
      <c r="AB15" s="326">
        <f t="shared" ref="AB15:AB25" si="4">Y15/L15</f>
        <v>1</v>
      </c>
      <c r="AC15" s="130"/>
      <c r="AE15" s="331"/>
      <c r="AF15" s="321" t="str">
        <f>IF(L15="-","-",VLOOKUP($C15,BD!$F$10:$H$13,2,0))</f>
        <v>対象外</v>
      </c>
      <c r="AG15" s="136" t="str">
        <f>IFERROR(VLOOKUP(開き!$W$7,BD!$G$23:$L$26,MATCH(開き!AF15,BD!$G$22:$L$22,0),0),"-")</f>
        <v>-</v>
      </c>
      <c r="AH15" s="438" t="str">
        <f>IF(L15="-","-",VLOOKUP($C15,BD!$F$10:$L$13,7,0))</f>
        <v>対象外</v>
      </c>
      <c r="AI15" s="439"/>
      <c r="AJ15" s="136" t="str">
        <f>IFERROR(VLOOKUP(開き!$W$7,BD!$G$23:$L$26,MATCH(開き!AH15,BD!$G$22:$L$22,0),0),"-")</f>
        <v>-</v>
      </c>
    </row>
    <row r="16" spans="1:37" ht="28.5" customHeight="1" x14ac:dyDescent="0.4">
      <c r="A16" s="3" t="str">
        <f>IFERROR(IF($I$7=$A$6,IF(O7&gt;=BA44,IF(O7&lt;=BA45,BA43,IF(O7&gt;=BB44,IF(O7&lt;=BB45,BB43,""),"")),""),IF(O7&gt;=BS44,IF(O7&lt;=BS45,BS43,""))),"")</f>
        <v>WA</v>
      </c>
      <c r="B16" s="3" t="str">
        <f>IFERROR(IF($I$7=$A$6,IF(Q7&gt;=AU56,IF(Q7&lt;=AV56,AT56,IF(Q7&gt;=AU57,IF(Q7&lt;=AV57,AT57,IF(Q7&gt;=AU58,IF(Q7&lt;=AV58,AT58,IF(Q7&gt;=AU59,IF(Q7&lt;=AV59,AT59,""),"")),"")),"")),""),IF(Q7&gt;=BM54,IF(Q7&lt;=BN54,BL54,IF(Q7&gt;=BM55,IF(Q7&lt;=BN55,BL55,IF(Q7&gt;=BM56,IF(Q7&lt;=BN56,BL56,""),"")),"")),"")),"")</f>
        <v>HB</v>
      </c>
      <c r="C16" s="3" t="s">
        <v>70</v>
      </c>
      <c r="F16" s="446" t="s">
        <v>85</v>
      </c>
      <c r="G16" s="447"/>
      <c r="H16" s="824" t="s">
        <v>104</v>
      </c>
      <c r="I16" s="824"/>
      <c r="J16" s="824"/>
      <c r="K16" s="824"/>
      <c r="L16" s="460">
        <f>IFERROR(IF($I$7=$A$6,VLOOKUP($B$16,$AT$56:$BB$59,MATCH($A$16,$AT$43:$BB$43,0),0),VLOOKUP($B$16,$BL$54:$BS$56,MATCH($A$16,$BL$43:$BS$43,0),0)),"-")</f>
        <v>66300</v>
      </c>
      <c r="M16" s="460"/>
      <c r="N16" s="460"/>
      <c r="O16" s="460"/>
      <c r="P16" s="460">
        <f t="shared" si="2"/>
        <v>66300</v>
      </c>
      <c r="Q16" s="460"/>
      <c r="R16" s="460"/>
      <c r="S16" s="461">
        <f t="shared" si="0"/>
        <v>66300</v>
      </c>
      <c r="T16" s="461"/>
      <c r="U16" s="461">
        <f t="shared" si="1"/>
        <v>15000</v>
      </c>
      <c r="V16" s="461"/>
      <c r="W16" s="461"/>
      <c r="X16" s="827"/>
      <c r="Y16" s="403">
        <f t="shared" si="3"/>
        <v>51300</v>
      </c>
      <c r="Z16" s="404"/>
      <c r="AA16" s="404"/>
      <c r="AB16" s="325">
        <f t="shared" si="4"/>
        <v>0.77375565610859731</v>
      </c>
      <c r="AC16" s="130"/>
      <c r="AE16" s="331"/>
      <c r="AF16" s="320" t="str">
        <f>IF(L16="-","-",VLOOKUP($C16,BD!$F$10:$H$13,2,0))</f>
        <v>対象外</v>
      </c>
      <c r="AG16" s="135" t="str">
        <f>IFERROR(VLOOKUP(開き!$W$7,BD!$G$23:$L$26,MATCH(開き!AF16,BD!$G$22:$L$22,0),0),"-")</f>
        <v>-</v>
      </c>
      <c r="AH16" s="463" t="str">
        <f>IF(L16="-","-",VLOOKUP($C16,BD!$F$10:$L$13,7,0))</f>
        <v>省エネ基準</v>
      </c>
      <c r="AI16" s="464"/>
      <c r="AJ16" s="135">
        <f>IFERROR(VLOOKUP(開き!$W$7,BD!$G$23:$L$26,MATCH(開き!AH16,BD!$G$22:$L$22,0),0),"-")</f>
        <v>15000</v>
      </c>
    </row>
    <row r="17" spans="1:36" ht="28.5" customHeight="1" x14ac:dyDescent="0.4">
      <c r="A17" s="3" t="str">
        <f>IFERROR(IF($I$7=$A$6,IF(O7&gt;=BA44,IF(O7&lt;=BA45,BA43,IF(O7&gt;=BB44,IF(O7&lt;=BB45,BB43,""),"")),""),IF(O7&gt;=BS44,IF(O7&lt;=BS45,BS43,""))),"")</f>
        <v>WA</v>
      </c>
      <c r="B17" s="3" t="str">
        <f>IFERROR(IF($I$7=$A$6,IF(Q7&gt;=AU60,IF(Q7&lt;=AV60,AT60,IF(Q7&gt;=AU61,IF(Q7&lt;=AV61,AT61,IF(Q7&gt;=AU62,IF(Q7&lt;=AV62,AT62,IF(Q7&gt;=AU63,IF(Q7&lt;=AV63,AT63,""),"")),"")),"")),""),IF(Q7&gt;=BM57,IF(Q7&lt;=BN57,BL57,IF(Q7&gt;=BM58,IF(Q7&lt;=BN58,BL58,IF(Q7&gt;=BM59,IF(Q7&lt;=BN59,BL59,""),"")),"")),"")),"")</f>
        <v>HB</v>
      </c>
      <c r="C17" s="3" t="s">
        <v>70</v>
      </c>
      <c r="F17" s="446"/>
      <c r="G17" s="447"/>
      <c r="H17" s="825" t="s">
        <v>91</v>
      </c>
      <c r="I17" s="825"/>
      <c r="J17" s="825"/>
      <c r="K17" s="825"/>
      <c r="L17" s="467">
        <f>IFERROR(IF($I$7=$A$6,VLOOKUP($B$17,$AT$60:$BB$63,MATCH($A$17,$AT$43:$BB$43,0),0),VLOOKUP($B$17,$BL$57:$BS$59,MATCH($A$17,$BL$43:$BS$43,0),0)),"-")</f>
        <v>80500</v>
      </c>
      <c r="M17" s="467"/>
      <c r="N17" s="467"/>
      <c r="O17" s="467"/>
      <c r="P17" s="467">
        <f t="shared" si="2"/>
        <v>80500</v>
      </c>
      <c r="Q17" s="467"/>
      <c r="R17" s="467"/>
      <c r="S17" s="468">
        <f t="shared" si="0"/>
        <v>80500</v>
      </c>
      <c r="T17" s="468"/>
      <c r="U17" s="468">
        <f t="shared" si="1"/>
        <v>15000</v>
      </c>
      <c r="V17" s="468"/>
      <c r="W17" s="468"/>
      <c r="X17" s="820"/>
      <c r="Y17" s="405">
        <f t="shared" si="3"/>
        <v>65500</v>
      </c>
      <c r="Z17" s="406"/>
      <c r="AA17" s="406"/>
      <c r="AB17" s="326">
        <f t="shared" si="4"/>
        <v>0.81366459627329191</v>
      </c>
      <c r="AC17" s="130"/>
      <c r="AE17" s="331"/>
      <c r="AF17" s="321" t="str">
        <f>IF(L17="-","-",VLOOKUP($C17,BD!$F$10:$H$13,2,0))</f>
        <v>対象外</v>
      </c>
      <c r="AG17" s="136" t="str">
        <f>IFERROR(VLOOKUP(開き!$W$7,BD!$G$23:$L$26,MATCH(開き!AF17,BD!$G$22:$L$22,0),0),"-")</f>
        <v>-</v>
      </c>
      <c r="AH17" s="438" t="str">
        <f>IF(L17="-","-",VLOOKUP($C17,BD!$F$10:$L$13,7,0))</f>
        <v>省エネ基準</v>
      </c>
      <c r="AI17" s="439"/>
      <c r="AJ17" s="136">
        <f>IFERROR(VLOOKUP(開き!$W$7,BD!$G$23:$L$26,MATCH(開き!AH17,BD!$G$22:$L$22,0),0),"-")</f>
        <v>15000</v>
      </c>
    </row>
    <row r="18" spans="1:36" ht="28.5" customHeight="1" x14ac:dyDescent="0.4">
      <c r="A18" s="3" t="str">
        <f>IFERROR(IF($I$7=$A$6,IF(O7&gt;=BA44,IF(O7&lt;=BA45,BA43,IF(O7&gt;=BB44,IF(O7&lt;=BB45,BB43,""),"")),""),IF(O7&gt;=BS44,IF(O7&lt;=BS45,BS43,""))),"")</f>
        <v>WA</v>
      </c>
      <c r="B18" s="3" t="str">
        <f>IFERROR(IF($I$7=$A$6,IF(Q7&gt;=AU64,IF(Q7&lt;=AV64,AT64,IF(Q7&gt;=AU65,IF(Q7&lt;=AV65,AT65,IF(Q7&gt;=AU66,IF(Q7&lt;=AV66,AT66,IF(Q7&gt;=AU67,IF(Q7&lt;=AV67,AT67,""),"")),"")),"")),""),IF(Q7&gt;=BM60,IF(Q7&lt;=BN60,BL60,IF(Q7&gt;=BM61,IF(Q7&lt;=BN61,BL61,IF(Q7&gt;=BM62,IF(Q7&lt;=BN62,BL62,""),"")),"")),"")),"")</f>
        <v>HB</v>
      </c>
      <c r="C18" s="3" t="s">
        <v>70</v>
      </c>
      <c r="F18" s="446"/>
      <c r="G18" s="447"/>
      <c r="H18" s="825" t="s">
        <v>92</v>
      </c>
      <c r="I18" s="825"/>
      <c r="J18" s="825"/>
      <c r="K18" s="825"/>
      <c r="L18" s="467">
        <f>IFERROR(IF($I$7=$A$6,VLOOKUP($B$18,$AT$64:$BB$67,MATCH($A$18,$AT$43:$BB$43,0),0),VLOOKUP($B$18,$BL$60:$BS$62,MATCH($A$18,$BL$43:$BS$43,0),0)),"-")</f>
        <v>79500</v>
      </c>
      <c r="M18" s="467"/>
      <c r="N18" s="467"/>
      <c r="O18" s="467"/>
      <c r="P18" s="467">
        <f t="shared" si="2"/>
        <v>79500</v>
      </c>
      <c r="Q18" s="467"/>
      <c r="R18" s="467"/>
      <c r="S18" s="468">
        <f t="shared" si="0"/>
        <v>79500</v>
      </c>
      <c r="T18" s="468"/>
      <c r="U18" s="468">
        <f t="shared" si="1"/>
        <v>15000</v>
      </c>
      <c r="V18" s="468"/>
      <c r="W18" s="468"/>
      <c r="X18" s="820"/>
      <c r="Y18" s="405">
        <f t="shared" si="3"/>
        <v>64500</v>
      </c>
      <c r="Z18" s="406"/>
      <c r="AA18" s="406"/>
      <c r="AB18" s="326">
        <f t="shared" si="4"/>
        <v>0.81132075471698117</v>
      </c>
      <c r="AC18" s="130"/>
      <c r="AE18" s="331"/>
      <c r="AF18" s="321" t="str">
        <f>IF(L18="-","-",VLOOKUP($C18,BD!$F$10:$H$13,2,0))</f>
        <v>対象外</v>
      </c>
      <c r="AG18" s="136" t="str">
        <f>IFERROR(VLOOKUP(開き!$W$7,BD!$G$23:$L$26,MATCH(開き!AF18,BD!$G$22:$L$22,0),0),"-")</f>
        <v>-</v>
      </c>
      <c r="AH18" s="438" t="str">
        <f>IF(L18="-","-",VLOOKUP($C18,BD!$F$10:$L$13,7,0))</f>
        <v>省エネ基準</v>
      </c>
      <c r="AI18" s="439"/>
      <c r="AJ18" s="136">
        <f>IFERROR(VLOOKUP(開き!$W$7,BD!$G$23:$L$26,MATCH(開き!AH18,BD!$G$22:$L$22,0),0),"-")</f>
        <v>15000</v>
      </c>
    </row>
    <row r="19" spans="1:36" ht="28.5" customHeight="1" x14ac:dyDescent="0.4">
      <c r="A19" s="3" t="str">
        <f>IFERROR(IF($I$7=$A$6,IF(O7&gt;=BA44,IF(O7&lt;=BA45,BA43,IF(O7&gt;=BB44,IF(O7&lt;=BB45,BB43,""),"")),""),IF(O7&gt;=BS44,IF(O7&lt;=BS45,BS43,""))),"")</f>
        <v>WA</v>
      </c>
      <c r="B19" s="3" t="str">
        <f>IFERROR(IF($I$7=$A$6,IF(Q7&gt;=AU68,IF(Q7&lt;=AV68,AT68,IF(Q7&gt;=AU69,IF(Q7&lt;=AV69,AT69,IF(Q7&gt;=AU70,IF(Q7&lt;=AV70,AT70,IF(Q7&gt;=AU71,IF(Q7&lt;=AV71,AT71,""),"")),"")),"")),""),IF(Q7&gt;=BM63,IF(Q7&lt;=BN63,BL63,IF(Q7&gt;=BM64,IF(Q7&lt;=BN64,BL64,IF(Q7&gt;=BM65,IF(Q7&lt;=BN65,BL65,""),"")),"")),"")),"")</f>
        <v>HB</v>
      </c>
      <c r="C19" s="3" t="s">
        <v>70</v>
      </c>
      <c r="F19" s="446"/>
      <c r="G19" s="447"/>
      <c r="H19" s="826" t="s">
        <v>93</v>
      </c>
      <c r="I19" s="826"/>
      <c r="J19" s="826"/>
      <c r="K19" s="826"/>
      <c r="L19" s="455">
        <f>IFERROR(IF($I$7=$A$6,VLOOKUP($B$19,$AT$68:$BB$71,MATCH($A$19,$AT$43:$BB$43,0),0),VLOOKUP($B$19,$BL$63:$BS$65,MATCH($A$19,$BL$43:$BS$43,0),0)),"-")</f>
        <v>92900</v>
      </c>
      <c r="M19" s="455"/>
      <c r="N19" s="455"/>
      <c r="O19" s="455"/>
      <c r="P19" s="455">
        <f t="shared" si="2"/>
        <v>92900</v>
      </c>
      <c r="Q19" s="455"/>
      <c r="R19" s="455"/>
      <c r="S19" s="456">
        <f t="shared" si="0"/>
        <v>92900</v>
      </c>
      <c r="T19" s="456"/>
      <c r="U19" s="456">
        <f t="shared" si="1"/>
        <v>15000</v>
      </c>
      <c r="V19" s="456"/>
      <c r="W19" s="456"/>
      <c r="X19" s="816"/>
      <c r="Y19" s="407">
        <f t="shared" si="3"/>
        <v>77900</v>
      </c>
      <c r="Z19" s="408"/>
      <c r="AA19" s="408"/>
      <c r="AB19" s="327">
        <f t="shared" si="4"/>
        <v>0.83853606027987082</v>
      </c>
      <c r="AC19" s="130"/>
      <c r="AE19" s="331"/>
      <c r="AF19" s="319" t="str">
        <f>IF(L19="-","-",VLOOKUP($C19,BD!$F$10:$H$13,2,0))</f>
        <v>対象外</v>
      </c>
      <c r="AG19" s="139" t="str">
        <f>IFERROR(VLOOKUP(開き!$W$7,BD!$G$23:$L$26,MATCH(開き!AF19,BD!$G$22:$L$22,0),0),"-")</f>
        <v>-</v>
      </c>
      <c r="AH19" s="433" t="str">
        <f>IF(L19="-","-",VLOOKUP($C19,BD!$F$10:$L$13,7,0))</f>
        <v>省エネ基準</v>
      </c>
      <c r="AI19" s="434"/>
      <c r="AJ19" s="139">
        <f>IFERROR(VLOOKUP(開き!$W$7,BD!$G$23:$L$26,MATCH(開き!AH19,BD!$G$22:$L$22,0),0),"-")</f>
        <v>15000</v>
      </c>
    </row>
    <row r="20" spans="1:36" ht="28.5" customHeight="1" x14ac:dyDescent="0.4">
      <c r="A20" s="3" t="str">
        <f>IFERROR(IF($I$7=$A$6,IF(O7&gt;=BJ44,IF(O7&lt;=BJ45,BJ43,IF(O7&gt;=BK44,IF(O7&lt;=BK45,BK43,""),"")),""),IF(O7&gt;=CA44,IF(O7&lt;=CA45,CA43,""))),"")</f>
        <v>WA</v>
      </c>
      <c r="B20" s="3" t="str">
        <f>IFERROR(IF($I$7=$A$6,IF(Q7&gt;=BD48,IF(Q7&lt;=BE48,BC48,IF(Q7&gt;=BD49,IF(Q7&lt;=BE49,BC49,IF(Q7&gt;=BD50,IF(Q7&lt;=BE50,BC50,IF(Q7&gt;=BD51,IF(Q7&lt;=BE51,BC51,""),"")),"")),"")),""),IF(Q7&gt;=BU48,IF(Q7&lt;=BV48,BT48,IF(Q7&gt;=BU49,IF(Q7&lt;=BV49,BT49,IF(Q7&gt;=BU50,IF(Q7&lt;=BV50,BT50,""),"")),"")),"")),"")</f>
        <v>HB</v>
      </c>
      <c r="C20" s="3" t="s">
        <v>69</v>
      </c>
      <c r="F20" s="446" t="s">
        <v>86</v>
      </c>
      <c r="G20" s="447"/>
      <c r="H20" s="824" t="s">
        <v>104</v>
      </c>
      <c r="I20" s="824"/>
      <c r="J20" s="824"/>
      <c r="K20" s="824"/>
      <c r="L20" s="460">
        <f>IFERROR(IF($I$7=$A$6,VLOOKUP($B$20,$BC$48:$BK$51,MATCH($A$20,$BC$43:$BK$43,0),0),VLOOKUP($B$20,$BT$48:$CA$50,MATCH($A$20,$BT$43:$CA$43,0),0)),"-")</f>
        <v>78200</v>
      </c>
      <c r="M20" s="460"/>
      <c r="N20" s="460"/>
      <c r="O20" s="460"/>
      <c r="P20" s="460">
        <f t="shared" si="2"/>
        <v>78200</v>
      </c>
      <c r="Q20" s="460"/>
      <c r="R20" s="460"/>
      <c r="S20" s="461">
        <f t="shared" si="0"/>
        <v>78200</v>
      </c>
      <c r="T20" s="461"/>
      <c r="U20" s="461">
        <f t="shared" si="1"/>
        <v>30000</v>
      </c>
      <c r="V20" s="461"/>
      <c r="W20" s="461"/>
      <c r="X20" s="827"/>
      <c r="Y20" s="403">
        <f t="shared" si="3"/>
        <v>48200</v>
      </c>
      <c r="Z20" s="404"/>
      <c r="AA20" s="404"/>
      <c r="AB20" s="325">
        <f t="shared" si="4"/>
        <v>0.61636828644501274</v>
      </c>
      <c r="AC20" s="130"/>
      <c r="AE20" s="331"/>
      <c r="AF20" s="320" t="str">
        <f>IF(L20="-","-",VLOOKUP($C20,BD!$F$10:$H$13,2,0))</f>
        <v>Aグレード</v>
      </c>
      <c r="AG20" s="135">
        <f>IFERROR(VLOOKUP(開き!$W$7,BD!$G$23:$L$26,MATCH(開き!AF20,BD!$G$22:$L$22,0),0),"-")</f>
        <v>30000</v>
      </c>
      <c r="AH20" s="463" t="str">
        <f>IF(L20="-","-",VLOOKUP($C20,BD!$F$10:$L$13,7,0))</f>
        <v>ZEH</v>
      </c>
      <c r="AI20" s="464"/>
      <c r="AJ20" s="135">
        <f>IFERROR(VLOOKUP(開き!$W$7,BD!$G$23:$L$26,MATCH(開き!AH20,BD!$G$22:$L$22,0),0),"-")</f>
        <v>20000</v>
      </c>
    </row>
    <row r="21" spans="1:36" ht="28.5" customHeight="1" x14ac:dyDescent="0.4">
      <c r="A21" s="3" t="str">
        <f>IFERROR(IF($I$7=$A$6,IF(O7&gt;=BJ44,IF(O7&lt;=BJ45,BJ43,IF(O7&gt;=BK44,IF(O7&lt;=BK45,BK43,""),"")),""),IF(O7&gt;=CA44,IF(O7&lt;=CA45,CA43,""))),"")</f>
        <v>WA</v>
      </c>
      <c r="B21" s="3" t="str">
        <f>IFERROR(IF($I$7=$A$6,IF(Q7&gt;=BD52,IF(Q7&lt;=BE52,BC52,IF(Q7&gt;=BD53,IF(Q7&lt;=BE53,BC53,IF(Q7&gt;=BD54,IF(Q7&lt;=BE54,BC54,IF(Q7&gt;=BD55,IF(Q7&lt;=BE55,BC55,""),"")),"")),"")),""),IF(Q7&gt;=BU51,IF(Q7&lt;=BV51,BT51,IF(Q7&gt;=BU52,IF(Q7&lt;=BV52,BT52,IF(Q7&gt;=BU53,IF(Q7&lt;=BV53,BT53,""),"")),"")),"")),"")</f>
        <v>HB</v>
      </c>
      <c r="C21" s="3" t="s">
        <v>69</v>
      </c>
      <c r="F21" s="446"/>
      <c r="G21" s="447"/>
      <c r="H21" s="825" t="s">
        <v>91</v>
      </c>
      <c r="I21" s="825"/>
      <c r="J21" s="825"/>
      <c r="K21" s="825"/>
      <c r="L21" s="467">
        <f>IFERROR(IF($I$7=$A$6,VLOOKUP($B$21,$BC$52:$BK$55,MATCH($A$21,$BC$43:$BK$43,0),0),VLOOKUP($B$21,$BT$51:$CA$53,MATCH($A$21,$BT$43:$CA$43,0),0)),"-")</f>
        <v>82600</v>
      </c>
      <c r="M21" s="467"/>
      <c r="N21" s="467"/>
      <c r="O21" s="467"/>
      <c r="P21" s="467">
        <f t="shared" si="2"/>
        <v>82600</v>
      </c>
      <c r="Q21" s="467"/>
      <c r="R21" s="467"/>
      <c r="S21" s="468">
        <f t="shared" si="0"/>
        <v>82600</v>
      </c>
      <c r="T21" s="468"/>
      <c r="U21" s="468">
        <f t="shared" si="1"/>
        <v>30000</v>
      </c>
      <c r="V21" s="468"/>
      <c r="W21" s="468"/>
      <c r="X21" s="820"/>
      <c r="Y21" s="405">
        <f t="shared" si="3"/>
        <v>52600</v>
      </c>
      <c r="Z21" s="406"/>
      <c r="AA21" s="406"/>
      <c r="AB21" s="326">
        <f t="shared" si="4"/>
        <v>0.63680387409200967</v>
      </c>
      <c r="AC21" s="130"/>
      <c r="AE21" s="331"/>
      <c r="AF21" s="321" t="str">
        <f>IF(L21="-","-",VLOOKUP($C21,BD!$F$10:$H$13,2,0))</f>
        <v>Aグレード</v>
      </c>
      <c r="AG21" s="136">
        <f>IFERROR(VLOOKUP(開き!$W$7,BD!$G$23:$L$26,MATCH(開き!AF21,BD!$G$22:$L$22,0),0),"-")</f>
        <v>30000</v>
      </c>
      <c r="AH21" s="438" t="str">
        <f>IF(L21="-","-",VLOOKUP($C21,BD!$F$10:$L$13,7,0))</f>
        <v>ZEH</v>
      </c>
      <c r="AI21" s="439"/>
      <c r="AJ21" s="136">
        <f>IFERROR(VLOOKUP(開き!$W$7,BD!$G$23:$L$26,MATCH(開き!AH21,BD!$G$22:$L$22,0),0),"-")</f>
        <v>20000</v>
      </c>
    </row>
    <row r="22" spans="1:36" ht="28.5" customHeight="1" x14ac:dyDescent="0.4">
      <c r="A22" s="3" t="str">
        <f>IFERROR(IF($I$7=$A$6,IF(O7&gt;=BJ44,IF(O7&lt;=BJ45,BJ43,IF(O7&gt;=BK44,IF(O7&lt;=BK45,BK43,""),"")),""),IF(O7&gt;=CA44,IF(O7&lt;=CA45,CA43,""))),"")</f>
        <v>WA</v>
      </c>
      <c r="B22" s="3" t="str">
        <f>IFERROR(IF($I$7=$A$6,IF(Q7&gt;=BD56,IF(Q7&lt;=BE56,BC56,IF(Q7&gt;=BD57,IF(Q7&lt;=BE57,BC57,IF(Q7&gt;=BD58,IF(Q7&lt;=BE58,BC58,IF(Q7&gt;=BD59,IF(Q7&lt;=BE59,BC59,""),"")),"")),"")),""),IF(Q7&gt;=BU54,IF(Q7&lt;=BV54,BT54,IF(Q7&gt;=BU55,IF(Q7&lt;=BV55,BT55,IF(Q7&gt;=BU56,IF(Q7&lt;=BV56,BT56,""),"")),"")),"")),"")</f>
        <v>HB</v>
      </c>
      <c r="C22" s="3" t="s">
        <v>69</v>
      </c>
      <c r="F22" s="446"/>
      <c r="G22" s="447"/>
      <c r="H22" s="825" t="s">
        <v>92</v>
      </c>
      <c r="I22" s="825"/>
      <c r="J22" s="825"/>
      <c r="K22" s="825"/>
      <c r="L22" s="467">
        <f>IFERROR(IF($I$7=$A$6,VLOOKUP($B$22,$BC$56:$BK$59,MATCH($A$22,$BC$43:$BK$43,0),0),VLOOKUP($B$22,$BT$54:$CA$56,MATCH($A$22,$BT$43:$CA$43,0),0)),"-")</f>
        <v>83600</v>
      </c>
      <c r="M22" s="467"/>
      <c r="N22" s="467"/>
      <c r="O22" s="467"/>
      <c r="P22" s="467">
        <f t="shared" si="2"/>
        <v>83600</v>
      </c>
      <c r="Q22" s="467"/>
      <c r="R22" s="467"/>
      <c r="S22" s="468">
        <f t="shared" si="0"/>
        <v>83600</v>
      </c>
      <c r="T22" s="468"/>
      <c r="U22" s="468">
        <f t="shared" si="1"/>
        <v>30000</v>
      </c>
      <c r="V22" s="468"/>
      <c r="W22" s="468"/>
      <c r="X22" s="820"/>
      <c r="Y22" s="405">
        <f t="shared" si="3"/>
        <v>53600</v>
      </c>
      <c r="Z22" s="406"/>
      <c r="AA22" s="406"/>
      <c r="AB22" s="326">
        <f t="shared" si="4"/>
        <v>0.64114832535885169</v>
      </c>
      <c r="AC22" s="130"/>
      <c r="AE22" s="331"/>
      <c r="AF22" s="321" t="str">
        <f>IF(L22="-","-",VLOOKUP($C22,BD!$F$10:$H$13,2,0))</f>
        <v>Aグレード</v>
      </c>
      <c r="AG22" s="136">
        <f>IFERROR(VLOOKUP(開き!$W$7,BD!$G$23:$L$26,MATCH(開き!AF22,BD!$G$22:$L$22,0),0),"-")</f>
        <v>30000</v>
      </c>
      <c r="AH22" s="438" t="str">
        <f>IF(L22="-","-",VLOOKUP($C22,BD!$F$10:$L$13,7,0))</f>
        <v>ZEH</v>
      </c>
      <c r="AI22" s="439"/>
      <c r="AJ22" s="136">
        <f>IFERROR(VLOOKUP(開き!$W$7,BD!$G$23:$L$26,MATCH(開き!AH22,BD!$G$22:$L$22,0),0),"-")</f>
        <v>20000</v>
      </c>
    </row>
    <row r="23" spans="1:36" ht="28.5" customHeight="1" x14ac:dyDescent="0.4">
      <c r="A23" s="3" t="str">
        <f>IFERROR(IF($I$7=$A$6,IF(O7&gt;=BJ44,IF(O7&lt;=BJ45,BJ43,IF(O7&gt;=BK44,IF(O7&lt;=BK45,BK43,""),"")),""),IF(O7&gt;=CA44,IF(O7&lt;=CA45,CA43,""))),"")</f>
        <v>WA</v>
      </c>
      <c r="B23" s="3" t="str">
        <f>IFERROR(IF($I$7=$A$6,IF(Q7&gt;=BD60,IF(Q7&lt;=BE60,BC60,IF(Q7&gt;=BD61,IF(Q7&lt;=BE61,BC61,IF(Q7&gt;=BD62,IF(Q7&lt;=BE62,BC62,IF(Q7&gt;=BD63,IF(Q7&lt;=BE63,BC63,""),"")),"")),"")),""),IF(Q7&gt;=BU57,IF(Q7&lt;=BV57,BT57,IF(Q7&gt;=BU58,IF(Q7&lt;=BV58,BT58,IF(Q7&gt;=BU59,IF(Q7&lt;=BV59,BT59,""),"")),"")),"")),"")</f>
        <v>HB</v>
      </c>
      <c r="C23" s="3" t="s">
        <v>69</v>
      </c>
      <c r="F23" s="446"/>
      <c r="G23" s="447"/>
      <c r="H23" s="826" t="s">
        <v>94</v>
      </c>
      <c r="I23" s="826"/>
      <c r="J23" s="826"/>
      <c r="K23" s="826"/>
      <c r="L23" s="455">
        <f>IFERROR(IF($I$7=$A$6,VLOOKUP($B$23,$BC$60:$BK$63,MATCH($A$23,$BC$43:$BK$43,0),0),VLOOKUP($B$23,$BT$57:$CA$59,MATCH($A$23,$BT$43:$CA$43,0),0)),"-")</f>
        <v>110400</v>
      </c>
      <c r="M23" s="455"/>
      <c r="N23" s="455"/>
      <c r="O23" s="455"/>
      <c r="P23" s="455">
        <f t="shared" si="2"/>
        <v>110400</v>
      </c>
      <c r="Q23" s="455"/>
      <c r="R23" s="455"/>
      <c r="S23" s="456">
        <f t="shared" si="0"/>
        <v>110400</v>
      </c>
      <c r="T23" s="456"/>
      <c r="U23" s="456">
        <f t="shared" si="1"/>
        <v>30000</v>
      </c>
      <c r="V23" s="456"/>
      <c r="W23" s="456"/>
      <c r="X23" s="816"/>
      <c r="Y23" s="407">
        <f t="shared" si="3"/>
        <v>80400</v>
      </c>
      <c r="Z23" s="408"/>
      <c r="AA23" s="408"/>
      <c r="AB23" s="327">
        <f t="shared" si="4"/>
        <v>0.72826086956521741</v>
      </c>
      <c r="AC23" s="130"/>
      <c r="AE23" s="331"/>
      <c r="AF23" s="319" t="str">
        <f>IF(L23="-","-",VLOOKUP($C23,BD!$F$10:$H$13,2,0))</f>
        <v>Aグレード</v>
      </c>
      <c r="AG23" s="139">
        <f>IFERROR(VLOOKUP(開き!$W$7,BD!$G$23:$L$26,MATCH(開き!AF23,BD!$G$22:$L$22,0),0),"-")</f>
        <v>30000</v>
      </c>
      <c r="AH23" s="433" t="str">
        <f>IF(L23="-","-",VLOOKUP($C23,BD!$F$10:$L$13,7,0))</f>
        <v>ZEH</v>
      </c>
      <c r="AI23" s="434"/>
      <c r="AJ23" s="139">
        <f>IFERROR(VLOOKUP(開き!$W$7,BD!$G$23:$L$26,MATCH(開き!AH23,BD!$G$22:$L$22,0),0),"-")</f>
        <v>20000</v>
      </c>
    </row>
    <row r="24" spans="1:36" ht="42" customHeight="1" x14ac:dyDescent="0.4">
      <c r="A24" s="3" t="str">
        <f>IFERROR(IF($I$7=$A$6,IF(O7&gt;=BJ44,IF(O7&lt;=BJ45,BJ43,IF(O7&gt;=BK44,IF(O7&lt;=BK45,BK43,""),"")),""),IF(O7&gt;=CA44,IF(O7&lt;=CA45,CA43,""))),"")</f>
        <v>WA</v>
      </c>
      <c r="B24" s="3" t="str">
        <f>IFERROR(IF($I$7=$A$6,IF(Q7&gt;=BD64,IF(Q7&lt;=BE64,BC64,IF(Q7&gt;=BD65,IF(Q7&lt;=BE65,BC65,IF(Q7&gt;=BD66,IF(Q7&lt;=BE66,BC66,IF(Q7&gt;=BD67,IF(Q7&lt;=BE67,BC67,""),"")),"")),"")),""),IF(Q7&gt;=BU60,IF(Q7&lt;=BV60,BT60,IF(Q7&gt;=BU61,IF(Q7&lt;=BV61,BT61,IF(Q7&gt;=BU62,IF(Q7&lt;=BV62,BT62,""),"")),"")),"")),"")</f>
        <v>HB</v>
      </c>
      <c r="C24" s="3" t="s">
        <v>64</v>
      </c>
      <c r="F24" s="417" t="s">
        <v>247</v>
      </c>
      <c r="G24" s="484"/>
      <c r="H24" s="817" t="s">
        <v>248</v>
      </c>
      <c r="I24" s="818"/>
      <c r="J24" s="818"/>
      <c r="K24" s="818"/>
      <c r="L24" s="460">
        <f>IFERROR(IF($I$7=$A$6,VLOOKUP($B$24,$BC$64:$BK$67,MATCH($A$24,$BC$43:$BK$43,0),0),VLOOKUP($B$24,$BT$60:$CA$62,MATCH($A$24,$BT$43:$CA$43,0),0)),"-")</f>
        <v>79700</v>
      </c>
      <c r="M24" s="460"/>
      <c r="N24" s="460"/>
      <c r="O24" s="460"/>
      <c r="P24" s="460">
        <f t="shared" si="2"/>
        <v>79700</v>
      </c>
      <c r="Q24" s="460"/>
      <c r="R24" s="460"/>
      <c r="S24" s="461">
        <f t="shared" si="0"/>
        <v>79700</v>
      </c>
      <c r="T24" s="461"/>
      <c r="U24" s="461">
        <f t="shared" si="1"/>
        <v>36000</v>
      </c>
      <c r="V24" s="461"/>
      <c r="W24" s="461"/>
      <c r="X24" s="827"/>
      <c r="Y24" s="403">
        <f t="shared" si="3"/>
        <v>43700</v>
      </c>
      <c r="Z24" s="404"/>
      <c r="AA24" s="404"/>
      <c r="AB24" s="325">
        <f t="shared" si="4"/>
        <v>0.54830614805520705</v>
      </c>
      <c r="AC24" s="130"/>
      <c r="AE24" s="331"/>
      <c r="AF24" s="320" t="str">
        <f>IF(L24="-","-",VLOOKUP($C24,BD!$F$10:$H$13,2,0))</f>
        <v>Sグレード</v>
      </c>
      <c r="AG24" s="135">
        <f>IFERROR(VLOOKUP(開き!$W$7,BD!$G$23:$L$26,MATCH(開き!AF24,BD!$G$22:$L$22,0),0),"-")</f>
        <v>36000</v>
      </c>
      <c r="AH24" s="463" t="str">
        <f>IF(L24="-","-",VLOOKUP($C24,BD!$F$10:$L$13,7,0))</f>
        <v>ZEH</v>
      </c>
      <c r="AI24" s="464"/>
      <c r="AJ24" s="135">
        <f>IFERROR(VLOOKUP(開き!$W$7,BD!$G$23:$L$26,MATCH(開き!AH24,BD!$G$22:$L$22,0),0),"-")</f>
        <v>20000</v>
      </c>
    </row>
    <row r="25" spans="1:36" ht="42" customHeight="1" thickBot="1" x14ac:dyDescent="0.45">
      <c r="A25" s="3" t="str">
        <f>IFERROR(IF($I$7=$A$6,IF(O7&gt;=BJ44,IF(O7&lt;=BJ45,BJ43,IF(O7&gt;=BK44,IF(O7&lt;=BK45,BK43,""),"")),""),IF(O7&gt;=CA44,IF(O7&lt;=CA45,CA43,""))),"")</f>
        <v>WA</v>
      </c>
      <c r="B25" s="3" t="str">
        <f>IFERROR(IF($I$7=$A$6,IF(Q7&gt;=BD68,IF(Q7&lt;=BE68,BC68,IF(Q7&gt;=BD69,IF(Q7&lt;=BE69,BC69,IF(Q7&gt;=BD70,IF(Q7&lt;=BE70,BC70,IF(Q7&gt;=BD71,IF(Q7&lt;=BE71,BC71,""),"")),"")),"")),""),IF(Q7&gt;=BU63,IF(Q7&lt;=BV63,BT63,IF(Q7&gt;=BU64,IF(Q7&lt;=BV64,BT64,IF(Q7&gt;=BU65,IF(Q7&lt;=BV65,BT65,""),"")),"")),"")),"")</f>
        <v>HB</v>
      </c>
      <c r="C25" s="3" t="s">
        <v>64</v>
      </c>
      <c r="F25" s="419"/>
      <c r="G25" s="485"/>
      <c r="H25" s="842" t="s">
        <v>250</v>
      </c>
      <c r="I25" s="842"/>
      <c r="J25" s="842"/>
      <c r="K25" s="482"/>
      <c r="L25" s="455">
        <f>IFERROR(IF($I$7=$A$6,VLOOKUP($B$25,$BC$68:$BK$71,MATCH($A$25,$BC$43:$BK$43,0),0),VLOOKUP($B$25,$BT$63:$CA$65,MATCH($A$25,$BT$43:$CA$43,0),0)),"-")</f>
        <v>83700</v>
      </c>
      <c r="M25" s="455"/>
      <c r="N25" s="455"/>
      <c r="O25" s="455"/>
      <c r="P25" s="455">
        <f t="shared" si="2"/>
        <v>83700</v>
      </c>
      <c r="Q25" s="455"/>
      <c r="R25" s="455"/>
      <c r="S25" s="456">
        <f t="shared" si="0"/>
        <v>83700</v>
      </c>
      <c r="T25" s="456"/>
      <c r="U25" s="456">
        <f t="shared" ref="U25" si="5">IF(L25="-","-",MAX(AJ25,AG25))</f>
        <v>36000</v>
      </c>
      <c r="V25" s="456"/>
      <c r="W25" s="456"/>
      <c r="X25" s="816"/>
      <c r="Y25" s="488">
        <f t="shared" si="3"/>
        <v>47700</v>
      </c>
      <c r="Z25" s="489"/>
      <c r="AA25" s="489"/>
      <c r="AB25" s="329">
        <f t="shared" si="4"/>
        <v>0.56989247311827962</v>
      </c>
      <c r="AC25" s="130"/>
      <c r="AE25" s="331"/>
      <c r="AF25" s="319" t="str">
        <f>IF(L25="-","-",VLOOKUP($C25,BD!$F$10:$H$13,2,0))</f>
        <v>Sグレード</v>
      </c>
      <c r="AG25" s="139">
        <f>IFERROR(VLOOKUP(開き!$W$7,BD!$G$23:$L$26,MATCH(開き!AF25,BD!$G$22:$L$22,0),0),"-")</f>
        <v>36000</v>
      </c>
      <c r="AH25" s="433" t="str">
        <f>IF(L25="-","-",VLOOKUP($C25,BD!$F$10:$L$13,7,0))</f>
        <v>ZEH</v>
      </c>
      <c r="AI25" s="434"/>
      <c r="AJ25" s="139">
        <f>IFERROR(VLOOKUP(開き!$W$7,BD!$G$23:$L$26,MATCH(開き!AH25,BD!$G$22:$L$22,0),0),"-")</f>
        <v>20000</v>
      </c>
    </row>
    <row r="26" spans="1:36" ht="18.75" customHeight="1" x14ac:dyDescent="0.4">
      <c r="P26" s="2"/>
      <c r="R26" s="15"/>
      <c r="W26" s="141" t="s">
        <v>164</v>
      </c>
    </row>
    <row r="27" spans="1:36" ht="27" customHeight="1" x14ac:dyDescent="0.4">
      <c r="F27" s="141" t="s">
        <v>124</v>
      </c>
      <c r="G27" s="141"/>
      <c r="H27" s="141"/>
      <c r="I27" s="141"/>
      <c r="J27" s="141"/>
      <c r="K27" s="141"/>
      <c r="L27" s="141"/>
      <c r="M27" s="141"/>
      <c r="N27" s="141"/>
      <c r="O27" s="129"/>
      <c r="P27" s="129"/>
      <c r="Q27" s="129"/>
      <c r="R27" s="129"/>
      <c r="S27" s="129"/>
      <c r="T27" s="129"/>
      <c r="U27" s="129"/>
      <c r="V27" s="129"/>
    </row>
    <row r="28" spans="1:36" ht="27" customHeight="1" x14ac:dyDescent="0.4">
      <c r="F28" s="849"/>
      <c r="G28" s="850"/>
      <c r="H28" s="850"/>
      <c r="I28" s="850"/>
      <c r="J28" s="849" t="s">
        <v>99</v>
      </c>
      <c r="K28" s="850"/>
      <c r="L28" s="850"/>
      <c r="M28" s="850"/>
      <c r="N28" s="850"/>
      <c r="O28" s="850"/>
      <c r="P28" s="851"/>
      <c r="Q28" s="821" t="s">
        <v>111</v>
      </c>
      <c r="R28" s="822"/>
      <c r="S28" s="822"/>
      <c r="T28" s="822"/>
      <c r="U28" s="822"/>
      <c r="V28" s="823"/>
      <c r="X28" s="141" t="s">
        <v>117</v>
      </c>
    </row>
    <row r="29" spans="1:36" ht="27" customHeight="1" x14ac:dyDescent="0.5">
      <c r="F29" s="852"/>
      <c r="G29" s="853"/>
      <c r="H29" s="853"/>
      <c r="I29" s="853"/>
      <c r="J29" s="843" t="s">
        <v>158</v>
      </c>
      <c r="K29" s="844"/>
      <c r="L29" s="844"/>
      <c r="M29" s="844"/>
      <c r="N29" s="845"/>
      <c r="O29" s="814" t="s">
        <v>159</v>
      </c>
      <c r="P29" s="815"/>
      <c r="Q29" s="490" t="s">
        <v>283</v>
      </c>
      <c r="R29" s="819"/>
      <c r="S29" s="491"/>
      <c r="T29" s="492" t="s">
        <v>284</v>
      </c>
      <c r="U29" s="493"/>
      <c r="V29" s="494"/>
      <c r="X29" s="129" t="s">
        <v>114</v>
      </c>
    </row>
    <row r="30" spans="1:36" ht="27" customHeight="1" x14ac:dyDescent="0.4">
      <c r="F30" s="854"/>
      <c r="G30" s="855"/>
      <c r="H30" s="855"/>
      <c r="I30" s="855"/>
      <c r="J30" s="846"/>
      <c r="K30" s="847"/>
      <c r="L30" s="847"/>
      <c r="M30" s="847"/>
      <c r="N30" s="848"/>
      <c r="O30" s="476"/>
      <c r="P30" s="478"/>
      <c r="Q30" s="618" t="str">
        <f>VLOOKUP($F$7,BD!$D$16:$F$18,2,0)</f>
        <v>Uw1.9以下</v>
      </c>
      <c r="R30" s="792"/>
      <c r="S30" s="619"/>
      <c r="T30" s="620" t="str">
        <f>VLOOKUP($F$7,BD!$D$16:$F$18,3,0)</f>
        <v>Uw2.3以下</v>
      </c>
      <c r="U30" s="621"/>
      <c r="V30" s="622"/>
      <c r="X30" s="129" t="s">
        <v>115</v>
      </c>
    </row>
    <row r="31" spans="1:36" ht="27" customHeight="1" x14ac:dyDescent="0.4">
      <c r="F31" s="307" t="s">
        <v>74</v>
      </c>
      <c r="G31" s="495" t="s">
        <v>34</v>
      </c>
      <c r="H31" s="495"/>
      <c r="I31" s="495"/>
      <c r="J31" s="799">
        <v>84000</v>
      </c>
      <c r="K31" s="756"/>
      <c r="L31" s="756"/>
      <c r="M31" s="756"/>
      <c r="N31" s="800"/>
      <c r="O31" s="498">
        <v>69000</v>
      </c>
      <c r="P31" s="500"/>
      <c r="Q31" s="497">
        <v>31000</v>
      </c>
      <c r="R31" s="498"/>
      <c r="S31" s="498"/>
      <c r="T31" s="498">
        <v>23000</v>
      </c>
      <c r="U31" s="498"/>
      <c r="V31" s="500"/>
      <c r="X31" s="129" t="s">
        <v>116</v>
      </c>
    </row>
    <row r="32" spans="1:36" ht="27" customHeight="1" x14ac:dyDescent="0.4">
      <c r="F32" s="308" t="s">
        <v>75</v>
      </c>
      <c r="G32" s="501" t="s">
        <v>35</v>
      </c>
      <c r="H32" s="501"/>
      <c r="I32" s="501"/>
      <c r="J32" s="801">
        <v>57000</v>
      </c>
      <c r="K32" s="757"/>
      <c r="L32" s="757"/>
      <c r="M32" s="757"/>
      <c r="N32" s="802"/>
      <c r="O32" s="504">
        <v>47000</v>
      </c>
      <c r="P32" s="506"/>
      <c r="Q32" s="503">
        <v>24000</v>
      </c>
      <c r="R32" s="504"/>
      <c r="S32" s="504"/>
      <c r="T32" s="504">
        <v>18000</v>
      </c>
      <c r="U32" s="504"/>
      <c r="V32" s="506"/>
      <c r="X32" s="129" t="s">
        <v>129</v>
      </c>
    </row>
    <row r="33" spans="1:79" ht="27" customHeight="1" x14ac:dyDescent="0.4">
      <c r="F33" s="309" t="s">
        <v>76</v>
      </c>
      <c r="G33" s="507" t="s">
        <v>36</v>
      </c>
      <c r="H33" s="507"/>
      <c r="I33" s="507"/>
      <c r="J33" s="786">
        <v>36000</v>
      </c>
      <c r="K33" s="752"/>
      <c r="L33" s="752"/>
      <c r="M33" s="752"/>
      <c r="N33" s="787"/>
      <c r="O33" s="510">
        <v>30000</v>
      </c>
      <c r="P33" s="512"/>
      <c r="Q33" s="509">
        <v>20000</v>
      </c>
      <c r="R33" s="510"/>
      <c r="S33" s="510"/>
      <c r="T33" s="510">
        <v>15000</v>
      </c>
      <c r="U33" s="510"/>
      <c r="V33" s="512"/>
      <c r="X33" s="129" t="s">
        <v>163</v>
      </c>
    </row>
    <row r="34" spans="1:79" ht="27" customHeight="1" x14ac:dyDescent="0.4">
      <c r="F34" s="310" t="s">
        <v>82</v>
      </c>
      <c r="G34" s="513" t="s">
        <v>81</v>
      </c>
      <c r="H34" s="513"/>
      <c r="I34" s="513"/>
      <c r="J34" s="803">
        <v>36000</v>
      </c>
      <c r="K34" s="753"/>
      <c r="L34" s="753"/>
      <c r="M34" s="753"/>
      <c r="N34" s="804"/>
      <c r="O34" s="516">
        <v>30000</v>
      </c>
      <c r="P34" s="518"/>
      <c r="Q34" s="515">
        <v>0</v>
      </c>
      <c r="R34" s="516"/>
      <c r="S34" s="516"/>
      <c r="T34" s="516">
        <v>0</v>
      </c>
      <c r="U34" s="516"/>
      <c r="V34" s="518"/>
    </row>
    <row r="35" spans="1:79" ht="27" customHeight="1" x14ac:dyDescent="0.4">
      <c r="P35" s="2"/>
    </row>
    <row r="36" spans="1:79" ht="18.75" customHeight="1" x14ac:dyDescent="0.4">
      <c r="P36" s="2"/>
      <c r="R36" s="15"/>
    </row>
    <row r="37" spans="1:79" ht="4.5" customHeight="1" x14ac:dyDescent="0.4"/>
    <row r="38" spans="1:79" ht="4.5" customHeight="1" x14ac:dyDescent="0.4"/>
    <row r="39" spans="1:79" ht="19.5" customHeight="1" x14ac:dyDescent="0.4">
      <c r="A39" s="3" t="s">
        <v>101</v>
      </c>
      <c r="F39" s="142" t="s">
        <v>152</v>
      </c>
      <c r="G39" s="128"/>
      <c r="H39" s="142" t="s">
        <v>153</v>
      </c>
      <c r="K39" s="142" t="s">
        <v>154</v>
      </c>
      <c r="O39" s="142" t="s">
        <v>155</v>
      </c>
      <c r="P39" s="142"/>
      <c r="R39" s="128"/>
    </row>
    <row r="40" spans="1:79" ht="19.5" customHeight="1" x14ac:dyDescent="0.4">
      <c r="A40" s="3" t="s">
        <v>121</v>
      </c>
      <c r="F40" s="220">
        <f>IF(Y7="","",Y7)</f>
        <v>100</v>
      </c>
      <c r="G40" t="s">
        <v>147</v>
      </c>
      <c r="H40" s="531" t="str">
        <f>IF(AA7="","",AA7)</f>
        <v/>
      </c>
      <c r="I40" s="532"/>
      <c r="J40" t="s">
        <v>148</v>
      </c>
      <c r="K40" s="306" t="str">
        <f>IF(AF7="","",AF7)</f>
        <v/>
      </c>
      <c r="L40" t="s">
        <v>148</v>
      </c>
      <c r="O40" s="306" t="str">
        <f>IF(AH7="","",AH7)</f>
        <v/>
      </c>
      <c r="P40" t="s">
        <v>148</v>
      </c>
      <c r="Q40" s="223"/>
    </row>
    <row r="41" spans="1:79" ht="14.25" customHeight="1" x14ac:dyDescent="0.4">
      <c r="A41" s="3" t="s">
        <v>102</v>
      </c>
      <c r="BT41"/>
      <c r="BU41"/>
      <c r="BV41"/>
      <c r="BW41"/>
    </row>
    <row r="42" spans="1:79" ht="4.5" customHeight="1" thickBot="1" x14ac:dyDescent="0.45">
      <c r="AT42"/>
      <c r="AU42"/>
      <c r="AV42"/>
      <c r="AW42"/>
      <c r="AX42"/>
      <c r="AY42"/>
      <c r="AZ42"/>
      <c r="BC42"/>
      <c r="BD42"/>
      <c r="BE42"/>
      <c r="BL42" s="206"/>
      <c r="BM42" s="206"/>
      <c r="BN42" s="150"/>
    </row>
    <row r="43" spans="1:79" ht="25.5" customHeight="1" thickBot="1" x14ac:dyDescent="0.45">
      <c r="B43" s="210"/>
      <c r="F43" s="533" t="s">
        <v>101</v>
      </c>
      <c r="G43" s="534"/>
      <c r="AT43" s="181"/>
      <c r="AU43" s="181"/>
      <c r="AV43" s="181"/>
      <c r="AW43" s="181"/>
      <c r="AX43" s="181"/>
      <c r="AY43" s="182"/>
      <c r="AZ43" s="182"/>
      <c r="BA43" s="3" t="s">
        <v>42</v>
      </c>
      <c r="BB43" s="3" t="s">
        <v>43</v>
      </c>
      <c r="BC43"/>
      <c r="BD43"/>
      <c r="BE43"/>
      <c r="BF43"/>
      <c r="BG43"/>
      <c r="BH43"/>
      <c r="BI43"/>
      <c r="BJ43" s="3" t="s">
        <v>42</v>
      </c>
      <c r="BK43" s="3" t="s">
        <v>43</v>
      </c>
      <c r="BL43" s="206"/>
      <c r="BM43" s="206"/>
      <c r="BN43" s="150"/>
      <c r="BO43" s="150"/>
      <c r="BP43" s="150"/>
      <c r="BQ43" s="150"/>
      <c r="BR43" s="150"/>
      <c r="BS43" s="3" t="s">
        <v>42</v>
      </c>
      <c r="BT43"/>
      <c r="BU43"/>
      <c r="BV43"/>
      <c r="BW43"/>
      <c r="CA43" s="3" t="s">
        <v>42</v>
      </c>
    </row>
    <row r="44" spans="1:79" ht="6" customHeight="1" x14ac:dyDescent="0.4">
      <c r="AT44" s="181"/>
      <c r="AU44" s="181"/>
      <c r="AV44" s="181"/>
      <c r="AX44" s="181"/>
      <c r="AY44" s="182"/>
      <c r="AZ44" s="182"/>
      <c r="BA44" s="212">
        <v>270</v>
      </c>
      <c r="BB44" s="212">
        <v>501</v>
      </c>
      <c r="BC44"/>
      <c r="BD44"/>
      <c r="BE44"/>
      <c r="BF44" s="181"/>
      <c r="BG44" s="181"/>
      <c r="BH44" s="182"/>
      <c r="BI44" s="182"/>
      <c r="BJ44" s="212">
        <v>270</v>
      </c>
      <c r="BK44" s="212">
        <v>501</v>
      </c>
      <c r="BL44" s="206"/>
      <c r="BM44" s="206"/>
      <c r="BN44" s="150"/>
      <c r="BO44" s="150"/>
      <c r="BP44" s="150"/>
      <c r="BQ44" s="150"/>
      <c r="BR44" s="150"/>
      <c r="BS44" s="212">
        <v>500</v>
      </c>
      <c r="BT44"/>
      <c r="BU44"/>
      <c r="BV44"/>
      <c r="BW44" s="150"/>
      <c r="BX44" s="150"/>
      <c r="BY44" s="150"/>
      <c r="BZ44" s="150"/>
      <c r="CA44" s="212">
        <v>500</v>
      </c>
    </row>
    <row r="45" spans="1:79" ht="21" customHeight="1" thickBot="1" x14ac:dyDescent="0.45">
      <c r="F45" s="50" t="s">
        <v>203</v>
      </c>
      <c r="X45" s="50" t="s">
        <v>193</v>
      </c>
      <c r="AT45" s="181"/>
      <c r="AU45" s="181"/>
      <c r="AV45" s="181"/>
      <c r="AW45" s="181" t="s">
        <v>192</v>
      </c>
      <c r="AX45" s="181"/>
      <c r="AY45" s="182"/>
      <c r="AZ45" s="182"/>
      <c r="BA45" s="212">
        <v>500</v>
      </c>
      <c r="BB45" s="212">
        <v>800</v>
      </c>
      <c r="BC45"/>
      <c r="BD45"/>
      <c r="BE45"/>
      <c r="BF45" s="181" t="s">
        <v>192</v>
      </c>
      <c r="BG45" s="181"/>
      <c r="BH45" s="182"/>
      <c r="BI45" s="182"/>
      <c r="BJ45" s="212">
        <v>500</v>
      </c>
      <c r="BK45" s="212">
        <v>800</v>
      </c>
      <c r="BL45" s="206"/>
      <c r="BM45" s="206"/>
      <c r="BN45" s="150"/>
      <c r="BO45" s="150" t="s">
        <v>193</v>
      </c>
      <c r="BP45" s="150"/>
      <c r="BQ45" s="150"/>
      <c r="BR45" s="150"/>
      <c r="BS45" s="212">
        <v>900</v>
      </c>
      <c r="BT45"/>
      <c r="BU45"/>
      <c r="BV45"/>
      <c r="BW45" s="150" t="s">
        <v>193</v>
      </c>
      <c r="BX45" s="150"/>
      <c r="BY45" s="150"/>
      <c r="BZ45" s="150"/>
      <c r="CA45" s="212">
        <v>900</v>
      </c>
    </row>
    <row r="46" spans="1:79" ht="19.149999999999999" customHeight="1" x14ac:dyDescent="0.4">
      <c r="F46" s="519" t="s">
        <v>0</v>
      </c>
      <c r="G46" s="521" t="s">
        <v>1</v>
      </c>
      <c r="H46" s="87"/>
      <c r="I46" s="88" t="s">
        <v>213</v>
      </c>
      <c r="J46" s="523" t="s">
        <v>176</v>
      </c>
      <c r="K46" s="812" t="s">
        <v>214</v>
      </c>
      <c r="L46"/>
      <c r="M46"/>
      <c r="N46"/>
      <c r="O46" s="519" t="s">
        <v>0</v>
      </c>
      <c r="P46" s="521" t="s">
        <v>1</v>
      </c>
      <c r="Q46" s="87"/>
      <c r="R46" s="88" t="s">
        <v>7</v>
      </c>
      <c r="S46" s="523" t="s">
        <v>176</v>
      </c>
      <c r="T46" s="812" t="s">
        <v>214</v>
      </c>
      <c r="X46" s="519" t="s">
        <v>0</v>
      </c>
      <c r="Y46" s="521" t="s">
        <v>1</v>
      </c>
      <c r="Z46" s="87"/>
      <c r="AA46" s="88" t="s">
        <v>7</v>
      </c>
      <c r="AB46" s="523" t="s">
        <v>184</v>
      </c>
      <c r="AF46" s="519" t="s">
        <v>0</v>
      </c>
      <c r="AG46" s="521" t="s">
        <v>1</v>
      </c>
      <c r="AH46" s="87"/>
      <c r="AI46" s="88" t="s">
        <v>213</v>
      </c>
      <c r="AJ46" s="523" t="s">
        <v>184</v>
      </c>
      <c r="AT46" s="205"/>
      <c r="AU46" s="205"/>
      <c r="AV46" s="150"/>
      <c r="AW46" s="699" t="s">
        <v>0</v>
      </c>
      <c r="AX46" s="701" t="s">
        <v>1</v>
      </c>
      <c r="AY46" s="148"/>
      <c r="AZ46" s="149" t="s">
        <v>165</v>
      </c>
      <c r="BA46" s="680" t="s">
        <v>176</v>
      </c>
      <c r="BB46" s="705" t="s">
        <v>177</v>
      </c>
      <c r="BC46"/>
      <c r="BD46" s="212"/>
      <c r="BE46" s="212"/>
      <c r="BF46" s="699" t="s">
        <v>0</v>
      </c>
      <c r="BG46" s="701" t="s">
        <v>1</v>
      </c>
      <c r="BH46" s="148"/>
      <c r="BI46" s="149" t="s">
        <v>165</v>
      </c>
      <c r="BJ46" s="680" t="s">
        <v>176</v>
      </c>
      <c r="BK46" s="705" t="s">
        <v>177</v>
      </c>
      <c r="BL46" s="206"/>
      <c r="BM46" s="219"/>
      <c r="BN46" s="215"/>
      <c r="BO46" s="699" t="s">
        <v>0</v>
      </c>
      <c r="BP46" s="701" t="s">
        <v>1</v>
      </c>
      <c r="BQ46" s="148"/>
      <c r="BR46" s="149" t="s">
        <v>165</v>
      </c>
      <c r="BS46" s="809" t="s">
        <v>184</v>
      </c>
      <c r="BT46"/>
      <c r="BU46"/>
      <c r="BV46"/>
      <c r="BW46" s="699" t="s">
        <v>0</v>
      </c>
      <c r="BX46" s="701" t="s">
        <v>1</v>
      </c>
      <c r="BY46" s="148"/>
      <c r="BZ46" s="149" t="s">
        <v>165</v>
      </c>
      <c r="CA46" s="809" t="s">
        <v>184</v>
      </c>
    </row>
    <row r="47" spans="1:79" ht="20.25" thickBot="1" x14ac:dyDescent="0.45">
      <c r="F47" s="520"/>
      <c r="G47" s="522"/>
      <c r="H47" s="89" t="s">
        <v>215</v>
      </c>
      <c r="I47" s="90"/>
      <c r="J47" s="524"/>
      <c r="K47" s="813"/>
      <c r="L47"/>
      <c r="M47"/>
      <c r="N47"/>
      <c r="O47" s="520"/>
      <c r="P47" s="522"/>
      <c r="Q47" s="89" t="s">
        <v>207</v>
      </c>
      <c r="R47" s="90"/>
      <c r="S47" s="524"/>
      <c r="T47" s="813"/>
      <c r="X47" s="520"/>
      <c r="Y47" s="522"/>
      <c r="Z47" s="89" t="s">
        <v>207</v>
      </c>
      <c r="AA47" s="90"/>
      <c r="AB47" s="524"/>
      <c r="AF47" s="520"/>
      <c r="AG47" s="522"/>
      <c r="AH47" s="89" t="s">
        <v>215</v>
      </c>
      <c r="AI47" s="90"/>
      <c r="AJ47" s="524"/>
      <c r="AT47" s="205"/>
      <c r="AU47" s="214"/>
      <c r="AV47" s="215"/>
      <c r="AW47" s="700"/>
      <c r="AX47" s="702"/>
      <c r="AY47" s="151" t="s">
        <v>169</v>
      </c>
      <c r="AZ47" s="152"/>
      <c r="BA47" s="703"/>
      <c r="BB47" s="706"/>
      <c r="BC47"/>
      <c r="BD47" s="212"/>
      <c r="BE47" s="212"/>
      <c r="BF47" s="700"/>
      <c r="BG47" s="702"/>
      <c r="BH47" s="151" t="s">
        <v>169</v>
      </c>
      <c r="BI47" s="152"/>
      <c r="BJ47" s="703"/>
      <c r="BK47" s="706"/>
      <c r="BL47" s="206"/>
      <c r="BM47" s="219"/>
      <c r="BN47" s="215"/>
      <c r="BO47" s="700"/>
      <c r="BP47" s="702"/>
      <c r="BQ47" s="151" t="s">
        <v>169</v>
      </c>
      <c r="BR47" s="152"/>
      <c r="BS47" s="810"/>
      <c r="BT47"/>
      <c r="BU47" s="212"/>
      <c r="BV47" s="212"/>
      <c r="BW47" s="700"/>
      <c r="BX47" s="702"/>
      <c r="BY47" s="151" t="s">
        <v>169</v>
      </c>
      <c r="BZ47" s="152"/>
      <c r="CA47" s="810"/>
    </row>
    <row r="48" spans="1:79" ht="25.5" customHeight="1" x14ac:dyDescent="0.4">
      <c r="F48" s="519" t="s">
        <v>10</v>
      </c>
      <c r="G48" s="560" t="s">
        <v>11</v>
      </c>
      <c r="H48" s="639" t="s">
        <v>216</v>
      </c>
      <c r="I48" s="640"/>
      <c r="J48" s="334">
        <f t="shared" ref="J48:J71" si="6">IFERROR(IF($F$43=$A$39,BA48,IF($F$43=$A$40,ROUNDUP(BA48*$Y$7/100,-2),ROUNDUP(BA48*$Y$7/100,-2)+SUM($AA$7,$AF$7,$AH$7))),"-")</f>
        <v>47000</v>
      </c>
      <c r="K48" s="335">
        <f t="shared" ref="K48:K71" si="7">IFERROR(IF($F$43=$A$39,BB48,IF($F$43=$A$40,ROUNDUP(BB48*$Y$7/100,-2),ROUNDUP(BB48*$Y$7/100,-2)+SUM($AA$7,$AF$7,$AH$7))),"-")</f>
        <v>48600</v>
      </c>
      <c r="L48"/>
      <c r="M48"/>
      <c r="N48"/>
      <c r="O48" s="557" t="s">
        <v>182</v>
      </c>
      <c r="P48" s="560" t="s">
        <v>235</v>
      </c>
      <c r="Q48" s="639" t="s">
        <v>216</v>
      </c>
      <c r="R48" s="640"/>
      <c r="S48" s="334">
        <f t="shared" ref="S48:S71" si="8">IFERROR(IF($F$43=$A$39,BJ48,IF($F$43=$A$40,ROUNDUP(BJ48*$Y$7/100,-2),ROUNDUP(BJ48*$Y$7/100,-2)+SUM($AA$7,$AF$7,$AH$7))),"-")</f>
        <v>64800</v>
      </c>
      <c r="T48" s="335">
        <f t="shared" ref="T48:T71" si="9">IFERROR(IF($F$43=$A$39,BK48,IF($F$43=$A$40,ROUNDUP(BK48*$Y$7/100,-2),ROUNDUP(BK48*$Y$7/100,-2)+SUM($AA$7,$AF$7,$AH$7))),"-")</f>
        <v>66800</v>
      </c>
      <c r="X48" s="519" t="s">
        <v>10</v>
      </c>
      <c r="Y48" s="560" t="s">
        <v>185</v>
      </c>
      <c r="Z48" s="639" t="s">
        <v>217</v>
      </c>
      <c r="AA48" s="640"/>
      <c r="AB48" s="335">
        <f t="shared" ref="AB48:AB65" si="10">IFERROR(IF($F$43=$A$39,BS48,IF($F$43=$A$40,ROUNDUP(BS48*$Y$7/100,-2),ROUNDUP(BS48*$Y$7/100,-2)+SUM($AA$7,$AF$7,$AH$7))),"-")</f>
        <v>119100</v>
      </c>
      <c r="AF48" s="557" t="s">
        <v>183</v>
      </c>
      <c r="AG48" s="560" t="s">
        <v>235</v>
      </c>
      <c r="AH48" s="639" t="s">
        <v>217</v>
      </c>
      <c r="AI48" s="640"/>
      <c r="AJ48" s="335">
        <f t="shared" ref="AJ48:AJ65" si="11">IFERROR(IF($F$43=$A$39,CA48,IF($F$43=$A$40,ROUNDUP(CA48*$Y$7/100,-2),ROUNDUP(CA48*$Y$7/100,-2)+SUM($AA$7,$AF$7,$AH$7))),"-")</f>
        <v>145400</v>
      </c>
      <c r="AT48" s="18" t="s">
        <v>46</v>
      </c>
      <c r="AU48" s="212">
        <v>434</v>
      </c>
      <c r="AV48" s="212">
        <v>800</v>
      </c>
      <c r="AW48" s="697" t="s">
        <v>10</v>
      </c>
      <c r="AX48" s="694" t="s">
        <v>11</v>
      </c>
      <c r="AY48" s="672" t="s">
        <v>179</v>
      </c>
      <c r="AZ48" s="673"/>
      <c r="BA48" s="183">
        <v>47000</v>
      </c>
      <c r="BB48" s="184">
        <v>48600</v>
      </c>
      <c r="BC48" s="18" t="s">
        <v>46</v>
      </c>
      <c r="BD48" s="212">
        <v>434</v>
      </c>
      <c r="BE48" s="212">
        <v>800</v>
      </c>
      <c r="BF48" s="779" t="s">
        <v>182</v>
      </c>
      <c r="BG48" s="694" t="s">
        <v>14</v>
      </c>
      <c r="BH48" s="672" t="s">
        <v>179</v>
      </c>
      <c r="BI48" s="673"/>
      <c r="BJ48" s="183">
        <v>64800</v>
      </c>
      <c r="BK48" s="184">
        <v>66800</v>
      </c>
      <c r="BL48" s="18" t="s">
        <v>46</v>
      </c>
      <c r="BM48" s="212">
        <v>1270</v>
      </c>
      <c r="BN48" s="212">
        <v>1400</v>
      </c>
      <c r="BO48" s="697" t="s">
        <v>10</v>
      </c>
      <c r="BP48" s="694" t="s">
        <v>185</v>
      </c>
      <c r="BQ48" s="672" t="s">
        <v>186</v>
      </c>
      <c r="BR48" s="673"/>
      <c r="BS48" s="201">
        <v>119100</v>
      </c>
      <c r="BT48" s="18" t="s">
        <v>46</v>
      </c>
      <c r="BU48" s="212">
        <v>1270</v>
      </c>
      <c r="BV48" s="212">
        <v>1400</v>
      </c>
      <c r="BW48" s="779" t="s">
        <v>183</v>
      </c>
      <c r="BX48" s="694" t="s">
        <v>14</v>
      </c>
      <c r="BY48" s="672" t="s">
        <v>186</v>
      </c>
      <c r="BZ48" s="673"/>
      <c r="CA48" s="201">
        <v>145400</v>
      </c>
    </row>
    <row r="49" spans="6:79" ht="25.5" customHeight="1" x14ac:dyDescent="0.4">
      <c r="F49" s="551"/>
      <c r="G49" s="561"/>
      <c r="H49" s="641" t="s">
        <v>140</v>
      </c>
      <c r="I49" s="642"/>
      <c r="J49" s="336">
        <f t="shared" si="6"/>
        <v>52000</v>
      </c>
      <c r="K49" s="337">
        <f t="shared" si="7"/>
        <v>54200</v>
      </c>
      <c r="L49"/>
      <c r="M49"/>
      <c r="N49"/>
      <c r="O49" s="558"/>
      <c r="P49" s="561"/>
      <c r="Q49" s="641" t="s">
        <v>140</v>
      </c>
      <c r="R49" s="642"/>
      <c r="S49" s="336">
        <f t="shared" si="8"/>
        <v>78200</v>
      </c>
      <c r="T49" s="337">
        <f t="shared" si="9"/>
        <v>80400</v>
      </c>
      <c r="X49" s="551"/>
      <c r="Y49" s="561"/>
      <c r="Z49" s="641" t="s">
        <v>142</v>
      </c>
      <c r="AA49" s="642"/>
      <c r="AB49" s="337">
        <f t="shared" si="10"/>
        <v>126600</v>
      </c>
      <c r="AF49" s="558"/>
      <c r="AG49" s="561"/>
      <c r="AH49" s="641" t="s">
        <v>142</v>
      </c>
      <c r="AI49" s="642"/>
      <c r="AJ49" s="337">
        <f t="shared" si="11"/>
        <v>161300</v>
      </c>
      <c r="AT49" s="18" t="s">
        <v>47</v>
      </c>
      <c r="AU49" s="212">
        <v>801</v>
      </c>
      <c r="AV49" s="212">
        <v>1200</v>
      </c>
      <c r="AW49" s="698"/>
      <c r="AX49" s="690"/>
      <c r="AY49" s="674" t="s">
        <v>15</v>
      </c>
      <c r="AZ49" s="675"/>
      <c r="BA49" s="185">
        <v>52000</v>
      </c>
      <c r="BB49" s="186">
        <v>54200</v>
      </c>
      <c r="BC49" s="18" t="s">
        <v>47</v>
      </c>
      <c r="BD49" s="212">
        <v>801</v>
      </c>
      <c r="BE49" s="212">
        <v>1200</v>
      </c>
      <c r="BF49" s="780"/>
      <c r="BG49" s="690"/>
      <c r="BH49" s="674" t="s">
        <v>15</v>
      </c>
      <c r="BI49" s="675"/>
      <c r="BJ49" s="185">
        <v>78200</v>
      </c>
      <c r="BK49" s="186">
        <v>80400</v>
      </c>
      <c r="BL49" s="18" t="s">
        <v>47</v>
      </c>
      <c r="BM49" s="212">
        <v>1401</v>
      </c>
      <c r="BN49" s="212">
        <v>1800</v>
      </c>
      <c r="BO49" s="698"/>
      <c r="BP49" s="690"/>
      <c r="BQ49" s="674" t="s">
        <v>17</v>
      </c>
      <c r="BR49" s="675"/>
      <c r="BS49" s="186">
        <v>126600</v>
      </c>
      <c r="BT49" s="18" t="s">
        <v>47</v>
      </c>
      <c r="BU49" s="212">
        <v>1401</v>
      </c>
      <c r="BV49" s="212">
        <v>1800</v>
      </c>
      <c r="BW49" s="780"/>
      <c r="BX49" s="690"/>
      <c r="BY49" s="674" t="s">
        <v>17</v>
      </c>
      <c r="BZ49" s="675"/>
      <c r="CA49" s="186">
        <v>161300</v>
      </c>
    </row>
    <row r="50" spans="6:79" ht="25.5" customHeight="1" thickBot="1" x14ac:dyDescent="0.45">
      <c r="F50" s="551"/>
      <c r="G50" s="561"/>
      <c r="H50" s="641" t="s">
        <v>141</v>
      </c>
      <c r="I50" s="642"/>
      <c r="J50" s="336">
        <f t="shared" si="6"/>
        <v>56200</v>
      </c>
      <c r="K50" s="337">
        <f t="shared" si="7"/>
        <v>58500</v>
      </c>
      <c r="L50"/>
      <c r="M50"/>
      <c r="N50"/>
      <c r="O50" s="558"/>
      <c r="P50" s="561"/>
      <c r="Q50" s="641" t="s">
        <v>141</v>
      </c>
      <c r="R50" s="642"/>
      <c r="S50" s="336">
        <f t="shared" si="8"/>
        <v>84000</v>
      </c>
      <c r="T50" s="337">
        <f t="shared" si="9"/>
        <v>86300</v>
      </c>
      <c r="X50" s="551"/>
      <c r="Y50" s="562"/>
      <c r="Z50" s="647" t="s">
        <v>143</v>
      </c>
      <c r="AA50" s="648"/>
      <c r="AB50" s="339">
        <f t="shared" si="10"/>
        <v>134900</v>
      </c>
      <c r="AF50" s="558"/>
      <c r="AG50" s="562"/>
      <c r="AH50" s="647" t="s">
        <v>143</v>
      </c>
      <c r="AI50" s="648"/>
      <c r="AJ50" s="339">
        <f t="shared" si="11"/>
        <v>176400</v>
      </c>
      <c r="AT50" s="18" t="s">
        <v>48</v>
      </c>
      <c r="AU50" s="212">
        <v>1201</v>
      </c>
      <c r="AV50" s="212">
        <v>1400</v>
      </c>
      <c r="AW50" s="698"/>
      <c r="AX50" s="690"/>
      <c r="AY50" s="748" t="s">
        <v>16</v>
      </c>
      <c r="AZ50" s="749"/>
      <c r="BA50" s="187">
        <v>56200</v>
      </c>
      <c r="BB50" s="188">
        <v>58500</v>
      </c>
      <c r="BC50" s="18" t="s">
        <v>48</v>
      </c>
      <c r="BD50" s="212">
        <v>1201</v>
      </c>
      <c r="BE50" s="212">
        <v>1400</v>
      </c>
      <c r="BF50" s="780"/>
      <c r="BG50" s="690"/>
      <c r="BH50" s="674" t="s">
        <v>16</v>
      </c>
      <c r="BI50" s="675"/>
      <c r="BJ50" s="185">
        <v>84000</v>
      </c>
      <c r="BK50" s="195">
        <v>86300</v>
      </c>
      <c r="BL50" s="18" t="s">
        <v>48</v>
      </c>
      <c r="BM50" s="212">
        <v>1801</v>
      </c>
      <c r="BN50" s="212">
        <v>2200</v>
      </c>
      <c r="BO50" s="698"/>
      <c r="BP50" s="747"/>
      <c r="BQ50" s="670" t="s">
        <v>18</v>
      </c>
      <c r="BR50" s="671"/>
      <c r="BS50" s="202">
        <v>134900</v>
      </c>
      <c r="BT50" s="18" t="s">
        <v>48</v>
      </c>
      <c r="BU50" s="212">
        <v>1801</v>
      </c>
      <c r="BV50" s="212">
        <v>2200</v>
      </c>
      <c r="BW50" s="780"/>
      <c r="BX50" s="747"/>
      <c r="BY50" s="670" t="s">
        <v>18</v>
      </c>
      <c r="BZ50" s="671"/>
      <c r="CA50" s="202">
        <v>176400</v>
      </c>
    </row>
    <row r="51" spans="6:79" ht="25.5" customHeight="1" thickBot="1" x14ac:dyDescent="0.45">
      <c r="F51" s="551"/>
      <c r="G51" s="562"/>
      <c r="H51" s="647" t="s">
        <v>218</v>
      </c>
      <c r="I51" s="648"/>
      <c r="J51" s="338">
        <f t="shared" si="6"/>
        <v>61500</v>
      </c>
      <c r="K51" s="339">
        <f t="shared" si="7"/>
        <v>63300</v>
      </c>
      <c r="L51"/>
      <c r="M51"/>
      <c r="N51"/>
      <c r="O51" s="558"/>
      <c r="P51" s="805"/>
      <c r="Q51" s="647" t="s">
        <v>218</v>
      </c>
      <c r="R51" s="648"/>
      <c r="S51" s="338">
        <f t="shared" si="8"/>
        <v>97300</v>
      </c>
      <c r="T51" s="339">
        <f t="shared" si="9"/>
        <v>99400</v>
      </c>
      <c r="X51" s="551"/>
      <c r="Y51" s="595" t="s">
        <v>20</v>
      </c>
      <c r="Z51" s="639" t="s">
        <v>217</v>
      </c>
      <c r="AA51" s="640"/>
      <c r="AB51" s="335">
        <f t="shared" si="10"/>
        <v>120500</v>
      </c>
      <c r="AF51" s="558"/>
      <c r="AG51" s="560" t="s">
        <v>119</v>
      </c>
      <c r="AH51" s="639" t="s">
        <v>217</v>
      </c>
      <c r="AI51" s="640"/>
      <c r="AJ51" s="335">
        <f t="shared" si="11"/>
        <v>152800</v>
      </c>
      <c r="AT51" s="18" t="s">
        <v>49</v>
      </c>
      <c r="AU51" s="212">
        <v>1401</v>
      </c>
      <c r="AV51" s="212">
        <v>1560</v>
      </c>
      <c r="AW51" s="698"/>
      <c r="AX51" s="747"/>
      <c r="AY51" s="687" t="s">
        <v>180</v>
      </c>
      <c r="AZ51" s="688"/>
      <c r="BA51" s="189">
        <v>61500</v>
      </c>
      <c r="BB51" s="190">
        <v>63300</v>
      </c>
      <c r="BC51" s="18" t="s">
        <v>49</v>
      </c>
      <c r="BD51" s="212">
        <v>1401</v>
      </c>
      <c r="BE51" s="212">
        <v>1560</v>
      </c>
      <c r="BF51" s="780"/>
      <c r="BG51" s="690"/>
      <c r="BH51" s="670" t="s">
        <v>180</v>
      </c>
      <c r="BI51" s="671"/>
      <c r="BJ51" s="199">
        <v>97300</v>
      </c>
      <c r="BK51" s="200">
        <v>99400</v>
      </c>
      <c r="BL51" s="18" t="s">
        <v>46</v>
      </c>
      <c r="BM51" s="212">
        <v>1270</v>
      </c>
      <c r="BN51" s="212">
        <v>1400</v>
      </c>
      <c r="BO51" s="698"/>
      <c r="BP51" s="693" t="s">
        <v>20</v>
      </c>
      <c r="BQ51" s="678" t="s">
        <v>186</v>
      </c>
      <c r="BR51" s="679"/>
      <c r="BS51" s="203">
        <v>120500</v>
      </c>
      <c r="BT51" s="18" t="s">
        <v>46</v>
      </c>
      <c r="BU51" s="212">
        <v>1270</v>
      </c>
      <c r="BV51" s="212">
        <v>1400</v>
      </c>
      <c r="BW51" s="780"/>
      <c r="BX51" s="689" t="s">
        <v>21</v>
      </c>
      <c r="BY51" s="672" t="s">
        <v>186</v>
      </c>
      <c r="BZ51" s="673"/>
      <c r="CA51" s="203">
        <v>152800</v>
      </c>
    </row>
    <row r="52" spans="6:79" ht="25.5" customHeight="1" x14ac:dyDescent="0.4">
      <c r="F52" s="551"/>
      <c r="G52" s="595" t="s">
        <v>20</v>
      </c>
      <c r="H52" s="639" t="s">
        <v>216</v>
      </c>
      <c r="I52" s="640"/>
      <c r="J52" s="334">
        <f t="shared" si="6"/>
        <v>48100</v>
      </c>
      <c r="K52" s="335">
        <f t="shared" si="7"/>
        <v>49700</v>
      </c>
      <c r="L52"/>
      <c r="M52"/>
      <c r="N52"/>
      <c r="O52" s="558"/>
      <c r="P52" s="560" t="s">
        <v>119</v>
      </c>
      <c r="Q52" s="639" t="s">
        <v>216</v>
      </c>
      <c r="R52" s="640"/>
      <c r="S52" s="334">
        <f t="shared" si="8"/>
        <v>68200</v>
      </c>
      <c r="T52" s="335">
        <f t="shared" si="9"/>
        <v>70200</v>
      </c>
      <c r="X52" s="551"/>
      <c r="Y52" s="595"/>
      <c r="Z52" s="641" t="s">
        <v>142</v>
      </c>
      <c r="AA52" s="642"/>
      <c r="AB52" s="337">
        <f t="shared" si="10"/>
        <v>128900</v>
      </c>
      <c r="AF52" s="558"/>
      <c r="AG52" s="561"/>
      <c r="AH52" s="641" t="s">
        <v>142</v>
      </c>
      <c r="AI52" s="642"/>
      <c r="AJ52" s="337">
        <f t="shared" si="11"/>
        <v>171800</v>
      </c>
      <c r="AT52" s="18" t="s">
        <v>46</v>
      </c>
      <c r="AU52" s="212">
        <v>434</v>
      </c>
      <c r="AV52" s="212">
        <v>800</v>
      </c>
      <c r="AW52" s="698"/>
      <c r="AX52" s="693" t="s">
        <v>20</v>
      </c>
      <c r="AY52" s="750" t="s">
        <v>179</v>
      </c>
      <c r="AZ52" s="751"/>
      <c r="BA52" s="191">
        <v>48100</v>
      </c>
      <c r="BB52" s="192">
        <v>49700</v>
      </c>
      <c r="BC52" s="18" t="s">
        <v>46</v>
      </c>
      <c r="BD52" s="212">
        <v>434</v>
      </c>
      <c r="BE52" s="212">
        <v>800</v>
      </c>
      <c r="BF52" s="780"/>
      <c r="BG52" s="689" t="s">
        <v>21</v>
      </c>
      <c r="BH52" s="672" t="s">
        <v>179</v>
      </c>
      <c r="BI52" s="673"/>
      <c r="BJ52" s="194">
        <v>68200</v>
      </c>
      <c r="BK52" s="198">
        <v>70200</v>
      </c>
      <c r="BL52" s="18" t="s">
        <v>47</v>
      </c>
      <c r="BM52" s="212">
        <v>1401</v>
      </c>
      <c r="BN52" s="212">
        <v>1800</v>
      </c>
      <c r="BO52" s="698"/>
      <c r="BP52" s="693"/>
      <c r="BQ52" s="674" t="s">
        <v>17</v>
      </c>
      <c r="BR52" s="675"/>
      <c r="BS52" s="186">
        <v>128900</v>
      </c>
      <c r="BT52" s="18" t="s">
        <v>47</v>
      </c>
      <c r="BU52" s="212">
        <v>1401</v>
      </c>
      <c r="BV52" s="212">
        <v>1800</v>
      </c>
      <c r="BW52" s="780"/>
      <c r="BX52" s="690"/>
      <c r="BY52" s="674" t="s">
        <v>17</v>
      </c>
      <c r="BZ52" s="675"/>
      <c r="CA52" s="186">
        <v>171800</v>
      </c>
    </row>
    <row r="53" spans="6:79" ht="25.5" customHeight="1" thickBot="1" x14ac:dyDescent="0.45">
      <c r="F53" s="551"/>
      <c r="G53" s="595"/>
      <c r="H53" s="641" t="s">
        <v>140</v>
      </c>
      <c r="I53" s="642"/>
      <c r="J53" s="336">
        <f t="shared" si="6"/>
        <v>54100</v>
      </c>
      <c r="K53" s="337">
        <f t="shared" si="7"/>
        <v>56300</v>
      </c>
      <c r="L53"/>
      <c r="M53"/>
      <c r="N53"/>
      <c r="O53" s="558"/>
      <c r="P53" s="561"/>
      <c r="Q53" s="641" t="s">
        <v>140</v>
      </c>
      <c r="R53" s="642"/>
      <c r="S53" s="336">
        <f t="shared" si="8"/>
        <v>82600</v>
      </c>
      <c r="T53" s="337">
        <f t="shared" si="9"/>
        <v>84800</v>
      </c>
      <c r="X53" s="520"/>
      <c r="Y53" s="522"/>
      <c r="Z53" s="647" t="s">
        <v>143</v>
      </c>
      <c r="AA53" s="648"/>
      <c r="AB53" s="339">
        <f t="shared" si="10"/>
        <v>138000</v>
      </c>
      <c r="AF53" s="558"/>
      <c r="AG53" s="562"/>
      <c r="AH53" s="647" t="s">
        <v>143</v>
      </c>
      <c r="AI53" s="648"/>
      <c r="AJ53" s="339">
        <f t="shared" si="11"/>
        <v>189200</v>
      </c>
      <c r="AT53" s="18" t="s">
        <v>47</v>
      </c>
      <c r="AU53" s="212">
        <v>801</v>
      </c>
      <c r="AV53" s="212">
        <v>1200</v>
      </c>
      <c r="AW53" s="698"/>
      <c r="AX53" s="693"/>
      <c r="AY53" s="674" t="s">
        <v>15</v>
      </c>
      <c r="AZ53" s="675"/>
      <c r="BA53" s="185">
        <v>54100</v>
      </c>
      <c r="BB53" s="186">
        <v>56300</v>
      </c>
      <c r="BC53" s="18" t="s">
        <v>47</v>
      </c>
      <c r="BD53" s="212">
        <v>801</v>
      </c>
      <c r="BE53" s="212">
        <v>1200</v>
      </c>
      <c r="BF53" s="780"/>
      <c r="BG53" s="690"/>
      <c r="BH53" s="674" t="s">
        <v>15</v>
      </c>
      <c r="BI53" s="675"/>
      <c r="BJ53" s="185">
        <v>82600</v>
      </c>
      <c r="BK53" s="186">
        <v>84800</v>
      </c>
      <c r="BL53" s="18" t="s">
        <v>48</v>
      </c>
      <c r="BM53" s="212">
        <v>1801</v>
      </c>
      <c r="BN53" s="212">
        <v>2200</v>
      </c>
      <c r="BO53" s="788"/>
      <c r="BP53" s="811"/>
      <c r="BQ53" s="670" t="s">
        <v>18</v>
      </c>
      <c r="BR53" s="671"/>
      <c r="BS53" s="202">
        <v>138000</v>
      </c>
      <c r="BT53" s="18" t="s">
        <v>48</v>
      </c>
      <c r="BU53" s="212">
        <v>1801</v>
      </c>
      <c r="BV53" s="212">
        <v>2200</v>
      </c>
      <c r="BW53" s="780"/>
      <c r="BX53" s="690"/>
      <c r="BY53" s="670" t="s">
        <v>18</v>
      </c>
      <c r="BZ53" s="671"/>
      <c r="CA53" s="204">
        <v>189200</v>
      </c>
    </row>
    <row r="54" spans="6:79" ht="25.5" customHeight="1" x14ac:dyDescent="0.4">
      <c r="F54" s="551"/>
      <c r="G54" s="595"/>
      <c r="H54" s="641" t="s">
        <v>141</v>
      </c>
      <c r="I54" s="642"/>
      <c r="J54" s="336">
        <f t="shared" si="6"/>
        <v>57600</v>
      </c>
      <c r="K54" s="337">
        <f t="shared" si="7"/>
        <v>59900</v>
      </c>
      <c r="L54"/>
      <c r="M54"/>
      <c r="N54"/>
      <c r="O54" s="558"/>
      <c r="P54" s="561"/>
      <c r="Q54" s="641" t="s">
        <v>141</v>
      </c>
      <c r="R54" s="642"/>
      <c r="S54" s="336">
        <f t="shared" si="8"/>
        <v>91400</v>
      </c>
      <c r="T54" s="337">
        <f t="shared" si="9"/>
        <v>93700</v>
      </c>
      <c r="X54" s="557" t="s">
        <v>13</v>
      </c>
      <c r="Y54" s="560" t="s">
        <v>235</v>
      </c>
      <c r="Z54" s="639" t="s">
        <v>217</v>
      </c>
      <c r="AA54" s="640"/>
      <c r="AB54" s="335">
        <f t="shared" si="10"/>
        <v>133700</v>
      </c>
      <c r="AF54" s="558"/>
      <c r="AG54" s="596" t="s">
        <v>120</v>
      </c>
      <c r="AH54" s="639" t="s">
        <v>217</v>
      </c>
      <c r="AI54" s="640"/>
      <c r="AJ54" s="335">
        <f t="shared" si="11"/>
        <v>152900</v>
      </c>
      <c r="AT54" s="18" t="s">
        <v>48</v>
      </c>
      <c r="AU54" s="212">
        <v>1201</v>
      </c>
      <c r="AV54" s="212">
        <v>1400</v>
      </c>
      <c r="AW54" s="698"/>
      <c r="AX54" s="693"/>
      <c r="AY54" s="674" t="s">
        <v>16</v>
      </c>
      <c r="AZ54" s="675"/>
      <c r="BA54" s="185">
        <v>57600</v>
      </c>
      <c r="BB54" s="195">
        <v>59900</v>
      </c>
      <c r="BC54" s="18" t="s">
        <v>48</v>
      </c>
      <c r="BD54" s="212">
        <v>1201</v>
      </c>
      <c r="BE54" s="212">
        <v>1400</v>
      </c>
      <c r="BF54" s="780"/>
      <c r="BG54" s="690"/>
      <c r="BH54" s="674" t="s">
        <v>16</v>
      </c>
      <c r="BI54" s="675"/>
      <c r="BJ54" s="185">
        <v>91400</v>
      </c>
      <c r="BK54" s="195">
        <v>93700</v>
      </c>
      <c r="BL54" s="18" t="s">
        <v>46</v>
      </c>
      <c r="BM54" s="212">
        <v>1270</v>
      </c>
      <c r="BN54" s="212">
        <v>1400</v>
      </c>
      <c r="BO54" s="779" t="s">
        <v>13</v>
      </c>
      <c r="BP54" s="689" t="s">
        <v>14</v>
      </c>
      <c r="BQ54" s="672" t="s">
        <v>186</v>
      </c>
      <c r="BR54" s="673"/>
      <c r="BS54" s="203">
        <v>133700</v>
      </c>
      <c r="BT54" s="18" t="s">
        <v>46</v>
      </c>
      <c r="BU54" s="212">
        <v>1270</v>
      </c>
      <c r="BV54" s="212">
        <v>1400</v>
      </c>
      <c r="BW54" s="780"/>
      <c r="BX54" s="689" t="s">
        <v>23</v>
      </c>
      <c r="BY54" s="672" t="s">
        <v>186</v>
      </c>
      <c r="BZ54" s="673"/>
      <c r="CA54" s="203">
        <v>152900</v>
      </c>
    </row>
    <row r="55" spans="6:79" ht="25.5" customHeight="1" thickBot="1" x14ac:dyDescent="0.45">
      <c r="F55" s="520"/>
      <c r="G55" s="562"/>
      <c r="H55" s="647" t="s">
        <v>218</v>
      </c>
      <c r="I55" s="648"/>
      <c r="J55" s="338">
        <f t="shared" si="6"/>
        <v>63800</v>
      </c>
      <c r="K55" s="339">
        <f t="shared" si="7"/>
        <v>65600</v>
      </c>
      <c r="L55"/>
      <c r="M55"/>
      <c r="N55"/>
      <c r="O55" s="558"/>
      <c r="P55" s="562"/>
      <c r="Q55" s="647" t="s">
        <v>218</v>
      </c>
      <c r="R55" s="648"/>
      <c r="S55" s="338">
        <f t="shared" si="8"/>
        <v>107800</v>
      </c>
      <c r="T55" s="339">
        <f t="shared" si="9"/>
        <v>109900</v>
      </c>
      <c r="X55" s="558"/>
      <c r="Y55" s="561"/>
      <c r="Z55" s="641" t="s">
        <v>142</v>
      </c>
      <c r="AA55" s="642"/>
      <c r="AB55" s="337">
        <f t="shared" si="10"/>
        <v>146300</v>
      </c>
      <c r="AF55" s="558"/>
      <c r="AG55" s="561"/>
      <c r="AH55" s="641" t="s">
        <v>142</v>
      </c>
      <c r="AI55" s="642"/>
      <c r="AJ55" s="337">
        <f t="shared" si="11"/>
        <v>171900</v>
      </c>
      <c r="AT55" s="18" t="s">
        <v>49</v>
      </c>
      <c r="AU55" s="212">
        <v>1401</v>
      </c>
      <c r="AV55" s="212">
        <v>1560</v>
      </c>
      <c r="AW55" s="788"/>
      <c r="AX55" s="747"/>
      <c r="AY55" s="670" t="s">
        <v>180</v>
      </c>
      <c r="AZ55" s="671"/>
      <c r="BA55" s="196">
        <v>63800</v>
      </c>
      <c r="BB55" s="197">
        <v>65600</v>
      </c>
      <c r="BC55" s="18" t="s">
        <v>49</v>
      </c>
      <c r="BD55" s="212">
        <v>1401</v>
      </c>
      <c r="BE55" s="212">
        <v>1560</v>
      </c>
      <c r="BF55" s="780"/>
      <c r="BG55" s="690"/>
      <c r="BH55" s="670" t="s">
        <v>180</v>
      </c>
      <c r="BI55" s="671"/>
      <c r="BJ55" s="199">
        <v>107800</v>
      </c>
      <c r="BK55" s="200">
        <v>109900</v>
      </c>
      <c r="BL55" s="18" t="s">
        <v>47</v>
      </c>
      <c r="BM55" s="212">
        <v>1401</v>
      </c>
      <c r="BN55" s="212">
        <v>1800</v>
      </c>
      <c r="BO55" s="780"/>
      <c r="BP55" s="690"/>
      <c r="BQ55" s="674" t="s">
        <v>17</v>
      </c>
      <c r="BR55" s="675"/>
      <c r="BS55" s="186">
        <v>146300</v>
      </c>
      <c r="BT55" s="18" t="s">
        <v>47</v>
      </c>
      <c r="BU55" s="212">
        <v>1401</v>
      </c>
      <c r="BV55" s="212">
        <v>1800</v>
      </c>
      <c r="BW55" s="780"/>
      <c r="BX55" s="690"/>
      <c r="BY55" s="674" t="s">
        <v>17</v>
      </c>
      <c r="BZ55" s="675"/>
      <c r="CA55" s="186">
        <v>171900</v>
      </c>
    </row>
    <row r="56" spans="6:79" ht="25.5" customHeight="1" thickBot="1" x14ac:dyDescent="0.45">
      <c r="F56" s="557" t="s">
        <v>13</v>
      </c>
      <c r="G56" s="596" t="s">
        <v>235</v>
      </c>
      <c r="H56" s="639" t="s">
        <v>216</v>
      </c>
      <c r="I56" s="640"/>
      <c r="J56" s="334">
        <f t="shared" si="6"/>
        <v>58400</v>
      </c>
      <c r="K56" s="335">
        <f t="shared" si="7"/>
        <v>60400</v>
      </c>
      <c r="L56"/>
      <c r="M56"/>
      <c r="N56"/>
      <c r="O56" s="558"/>
      <c r="P56" s="560" t="s">
        <v>120</v>
      </c>
      <c r="Q56" s="639" t="s">
        <v>216</v>
      </c>
      <c r="R56" s="640"/>
      <c r="S56" s="334">
        <f t="shared" si="8"/>
        <v>69300</v>
      </c>
      <c r="T56" s="335">
        <f t="shared" si="9"/>
        <v>71300</v>
      </c>
      <c r="X56" s="558"/>
      <c r="Y56" s="562"/>
      <c r="Z56" s="647" t="s">
        <v>143</v>
      </c>
      <c r="AA56" s="648"/>
      <c r="AB56" s="339">
        <f t="shared" si="10"/>
        <v>157600</v>
      </c>
      <c r="AF56" s="558"/>
      <c r="AG56" s="805"/>
      <c r="AH56" s="647" t="s">
        <v>143</v>
      </c>
      <c r="AI56" s="648"/>
      <c r="AJ56" s="339">
        <f t="shared" si="11"/>
        <v>189400</v>
      </c>
      <c r="AT56" s="18" t="s">
        <v>46</v>
      </c>
      <c r="AU56" s="212">
        <v>434</v>
      </c>
      <c r="AV56" s="212">
        <v>800</v>
      </c>
      <c r="AW56" s="779" t="s">
        <v>13</v>
      </c>
      <c r="AX56" s="689" t="s">
        <v>14</v>
      </c>
      <c r="AY56" s="672" t="s">
        <v>179</v>
      </c>
      <c r="AZ56" s="673"/>
      <c r="BA56" s="194">
        <v>58400</v>
      </c>
      <c r="BB56" s="198">
        <v>60400</v>
      </c>
      <c r="BC56" s="18" t="s">
        <v>46</v>
      </c>
      <c r="BD56" s="212">
        <v>434</v>
      </c>
      <c r="BE56" s="212">
        <v>800</v>
      </c>
      <c r="BF56" s="780"/>
      <c r="BG56" s="689" t="s">
        <v>23</v>
      </c>
      <c r="BH56" s="672" t="s">
        <v>179</v>
      </c>
      <c r="BI56" s="673"/>
      <c r="BJ56" s="194">
        <v>69300</v>
      </c>
      <c r="BK56" s="198">
        <v>71300</v>
      </c>
      <c r="BL56" s="18" t="s">
        <v>48</v>
      </c>
      <c r="BM56" s="212">
        <v>1801</v>
      </c>
      <c r="BN56" s="212">
        <v>2200</v>
      </c>
      <c r="BO56" s="780"/>
      <c r="BP56" s="690"/>
      <c r="BQ56" s="670" t="s">
        <v>18</v>
      </c>
      <c r="BR56" s="671"/>
      <c r="BS56" s="204">
        <v>157600</v>
      </c>
      <c r="BT56" s="18" t="s">
        <v>48</v>
      </c>
      <c r="BU56" s="212">
        <v>1801</v>
      </c>
      <c r="BV56" s="212">
        <v>2200</v>
      </c>
      <c r="BW56" s="780"/>
      <c r="BX56" s="690"/>
      <c r="BY56" s="670" t="s">
        <v>18</v>
      </c>
      <c r="BZ56" s="671"/>
      <c r="CA56" s="204">
        <v>189400</v>
      </c>
    </row>
    <row r="57" spans="6:79" ht="25.5" customHeight="1" x14ac:dyDescent="0.4">
      <c r="F57" s="558"/>
      <c r="G57" s="561"/>
      <c r="H57" s="641" t="s">
        <v>140</v>
      </c>
      <c r="I57" s="642"/>
      <c r="J57" s="336">
        <f t="shared" si="6"/>
        <v>66300</v>
      </c>
      <c r="K57" s="337">
        <f t="shared" si="7"/>
        <v>68500</v>
      </c>
      <c r="L57"/>
      <c r="M57"/>
      <c r="N57"/>
      <c r="O57" s="558"/>
      <c r="P57" s="561"/>
      <c r="Q57" s="641" t="s">
        <v>140</v>
      </c>
      <c r="R57" s="642"/>
      <c r="S57" s="336">
        <f t="shared" si="8"/>
        <v>83600</v>
      </c>
      <c r="T57" s="337">
        <f t="shared" si="9"/>
        <v>85800</v>
      </c>
      <c r="X57" s="558"/>
      <c r="Y57" s="560" t="s">
        <v>119</v>
      </c>
      <c r="Z57" s="639" t="s">
        <v>217</v>
      </c>
      <c r="AA57" s="640"/>
      <c r="AB57" s="335">
        <f t="shared" si="10"/>
        <v>148600</v>
      </c>
      <c r="AF57" s="558"/>
      <c r="AG57" s="560" t="s">
        <v>238</v>
      </c>
      <c r="AH57" s="639" t="s">
        <v>217</v>
      </c>
      <c r="AI57" s="640"/>
      <c r="AJ57" s="335">
        <f t="shared" si="11"/>
        <v>188700</v>
      </c>
      <c r="AT57" s="18" t="s">
        <v>47</v>
      </c>
      <c r="AU57" s="212">
        <v>801</v>
      </c>
      <c r="AV57" s="212">
        <v>1200</v>
      </c>
      <c r="AW57" s="780"/>
      <c r="AX57" s="690"/>
      <c r="AY57" s="674" t="s">
        <v>15</v>
      </c>
      <c r="AZ57" s="675"/>
      <c r="BA57" s="185">
        <v>66300</v>
      </c>
      <c r="BB57" s="186">
        <v>68500</v>
      </c>
      <c r="BC57" s="18" t="s">
        <v>47</v>
      </c>
      <c r="BD57" s="212">
        <v>801</v>
      </c>
      <c r="BE57" s="212">
        <v>1200</v>
      </c>
      <c r="BF57" s="780"/>
      <c r="BG57" s="690"/>
      <c r="BH57" s="674" t="s">
        <v>15</v>
      </c>
      <c r="BI57" s="675"/>
      <c r="BJ57" s="185">
        <v>83600</v>
      </c>
      <c r="BK57" s="186">
        <v>85800</v>
      </c>
      <c r="BL57" s="18" t="s">
        <v>46</v>
      </c>
      <c r="BM57" s="212">
        <v>1270</v>
      </c>
      <c r="BN57" s="212">
        <v>1400</v>
      </c>
      <c r="BO57" s="780"/>
      <c r="BP57" s="689" t="s">
        <v>21</v>
      </c>
      <c r="BQ57" s="672" t="s">
        <v>186</v>
      </c>
      <c r="BR57" s="673"/>
      <c r="BS57" s="203">
        <v>148600</v>
      </c>
      <c r="BT57" s="18" t="s">
        <v>46</v>
      </c>
      <c r="BU57" s="212">
        <v>1270</v>
      </c>
      <c r="BV57" s="212">
        <v>1400</v>
      </c>
      <c r="BW57" s="780"/>
      <c r="BX57" s="689" t="s">
        <v>198</v>
      </c>
      <c r="BY57" s="672" t="s">
        <v>186</v>
      </c>
      <c r="BZ57" s="673"/>
      <c r="CA57" s="203">
        <v>188700</v>
      </c>
    </row>
    <row r="58" spans="6:79" ht="25.5" customHeight="1" x14ac:dyDescent="0.4">
      <c r="F58" s="558"/>
      <c r="G58" s="561"/>
      <c r="H58" s="641" t="s">
        <v>141</v>
      </c>
      <c r="I58" s="642"/>
      <c r="J58" s="336">
        <f t="shared" si="6"/>
        <v>72300</v>
      </c>
      <c r="K58" s="337">
        <f t="shared" si="7"/>
        <v>74600</v>
      </c>
      <c r="L58"/>
      <c r="M58"/>
      <c r="N58"/>
      <c r="O58" s="558"/>
      <c r="P58" s="561"/>
      <c r="Q58" s="641" t="s">
        <v>141</v>
      </c>
      <c r="R58" s="642"/>
      <c r="S58" s="336">
        <f t="shared" si="8"/>
        <v>91500</v>
      </c>
      <c r="T58" s="337">
        <f t="shared" si="9"/>
        <v>93800</v>
      </c>
      <c r="X58" s="558"/>
      <c r="Y58" s="561"/>
      <c r="Z58" s="641" t="s">
        <v>142</v>
      </c>
      <c r="AA58" s="642"/>
      <c r="AB58" s="337">
        <f t="shared" si="10"/>
        <v>163800</v>
      </c>
      <c r="AF58" s="558"/>
      <c r="AG58" s="561"/>
      <c r="AH58" s="641" t="s">
        <v>142</v>
      </c>
      <c r="AI58" s="642"/>
      <c r="AJ58" s="337">
        <f t="shared" si="11"/>
        <v>220300</v>
      </c>
      <c r="AT58" s="18" t="s">
        <v>48</v>
      </c>
      <c r="AU58" s="212">
        <v>1201</v>
      </c>
      <c r="AV58" s="212">
        <v>1400</v>
      </c>
      <c r="AW58" s="780"/>
      <c r="AX58" s="690"/>
      <c r="AY58" s="674" t="s">
        <v>16</v>
      </c>
      <c r="AZ58" s="675"/>
      <c r="BA58" s="185">
        <v>72300</v>
      </c>
      <c r="BB58" s="195">
        <v>74600</v>
      </c>
      <c r="BC58" s="18" t="s">
        <v>48</v>
      </c>
      <c r="BD58" s="212">
        <v>1201</v>
      </c>
      <c r="BE58" s="212">
        <v>1400</v>
      </c>
      <c r="BF58" s="780"/>
      <c r="BG58" s="690"/>
      <c r="BH58" s="674" t="s">
        <v>16</v>
      </c>
      <c r="BI58" s="675"/>
      <c r="BJ58" s="185">
        <v>91500</v>
      </c>
      <c r="BK58" s="195">
        <v>93800</v>
      </c>
      <c r="BL58" s="18" t="s">
        <v>47</v>
      </c>
      <c r="BM58" s="212">
        <v>1401</v>
      </c>
      <c r="BN58" s="212">
        <v>1800</v>
      </c>
      <c r="BO58" s="780"/>
      <c r="BP58" s="690"/>
      <c r="BQ58" s="674" t="s">
        <v>17</v>
      </c>
      <c r="BR58" s="675"/>
      <c r="BS58" s="186">
        <v>163800</v>
      </c>
      <c r="BT58" s="18" t="s">
        <v>47</v>
      </c>
      <c r="BU58" s="212">
        <v>1401</v>
      </c>
      <c r="BV58" s="212">
        <v>1800</v>
      </c>
      <c r="BW58" s="780"/>
      <c r="BX58" s="690"/>
      <c r="BY58" s="674" t="s">
        <v>17</v>
      </c>
      <c r="BZ58" s="675"/>
      <c r="CA58" s="186">
        <v>220300</v>
      </c>
    </row>
    <row r="59" spans="6:79" ht="25.5" customHeight="1" thickBot="1" x14ac:dyDescent="0.45">
      <c r="F59" s="558"/>
      <c r="G59" s="805"/>
      <c r="H59" s="647" t="s">
        <v>218</v>
      </c>
      <c r="I59" s="648"/>
      <c r="J59" s="338">
        <f t="shared" si="6"/>
        <v>82300</v>
      </c>
      <c r="K59" s="339">
        <f t="shared" si="7"/>
        <v>84400</v>
      </c>
      <c r="L59"/>
      <c r="M59"/>
      <c r="N59"/>
      <c r="O59" s="558"/>
      <c r="P59" s="562"/>
      <c r="Q59" s="647" t="s">
        <v>218</v>
      </c>
      <c r="R59" s="648"/>
      <c r="S59" s="338">
        <f t="shared" si="8"/>
        <v>107900</v>
      </c>
      <c r="T59" s="339">
        <f t="shared" si="9"/>
        <v>110000</v>
      </c>
      <c r="X59" s="558"/>
      <c r="Y59" s="562"/>
      <c r="Z59" s="647" t="s">
        <v>143</v>
      </c>
      <c r="AA59" s="648"/>
      <c r="AB59" s="339">
        <f t="shared" si="10"/>
        <v>179900</v>
      </c>
      <c r="AF59" s="559"/>
      <c r="AG59" s="562"/>
      <c r="AH59" s="647" t="s">
        <v>143</v>
      </c>
      <c r="AI59" s="648"/>
      <c r="AJ59" s="339">
        <f t="shared" si="11"/>
        <v>248200</v>
      </c>
      <c r="AT59" s="18" t="s">
        <v>49</v>
      </c>
      <c r="AU59" s="212">
        <v>1401</v>
      </c>
      <c r="AV59" s="212">
        <v>1560</v>
      </c>
      <c r="AW59" s="780"/>
      <c r="AX59" s="690"/>
      <c r="AY59" s="670" t="s">
        <v>180</v>
      </c>
      <c r="AZ59" s="671"/>
      <c r="BA59" s="199">
        <v>82300</v>
      </c>
      <c r="BB59" s="200">
        <v>84400</v>
      </c>
      <c r="BC59" s="18" t="s">
        <v>49</v>
      </c>
      <c r="BD59" s="212">
        <v>1401</v>
      </c>
      <c r="BE59" s="212">
        <v>1560</v>
      </c>
      <c r="BF59" s="780"/>
      <c r="BG59" s="690"/>
      <c r="BH59" s="670" t="s">
        <v>180</v>
      </c>
      <c r="BI59" s="671"/>
      <c r="BJ59" s="199">
        <v>107900</v>
      </c>
      <c r="BK59" s="200">
        <v>110000</v>
      </c>
      <c r="BL59" s="18" t="s">
        <v>48</v>
      </c>
      <c r="BM59" s="212">
        <v>1801</v>
      </c>
      <c r="BN59" s="212">
        <v>2200</v>
      </c>
      <c r="BO59" s="780"/>
      <c r="BP59" s="690"/>
      <c r="BQ59" s="670" t="s">
        <v>18</v>
      </c>
      <c r="BR59" s="671"/>
      <c r="BS59" s="204">
        <v>179900</v>
      </c>
      <c r="BT59" s="18" t="s">
        <v>48</v>
      </c>
      <c r="BU59" s="212">
        <v>1801</v>
      </c>
      <c r="BV59" s="212">
        <v>2200</v>
      </c>
      <c r="BW59" s="781"/>
      <c r="BX59" s="690"/>
      <c r="BY59" s="670" t="s">
        <v>18</v>
      </c>
      <c r="BZ59" s="671"/>
      <c r="CA59" s="204">
        <v>248200</v>
      </c>
    </row>
    <row r="60" spans="6:79" ht="25.5" customHeight="1" x14ac:dyDescent="0.4">
      <c r="F60" s="558"/>
      <c r="G60" s="560" t="s">
        <v>119</v>
      </c>
      <c r="H60" s="639" t="s">
        <v>216</v>
      </c>
      <c r="I60" s="640"/>
      <c r="J60" s="334">
        <f t="shared" si="6"/>
        <v>66300</v>
      </c>
      <c r="K60" s="335">
        <f t="shared" si="7"/>
        <v>68300</v>
      </c>
      <c r="L60"/>
      <c r="M60"/>
      <c r="N60"/>
      <c r="O60" s="558"/>
      <c r="P60" s="560" t="s">
        <v>241</v>
      </c>
      <c r="Q60" s="639" t="s">
        <v>216</v>
      </c>
      <c r="R60" s="640"/>
      <c r="S60" s="334">
        <f t="shared" si="8"/>
        <v>82700</v>
      </c>
      <c r="T60" s="335">
        <f t="shared" si="9"/>
        <v>84700</v>
      </c>
      <c r="X60" s="558"/>
      <c r="Y60" s="560" t="s">
        <v>120</v>
      </c>
      <c r="Z60" s="639" t="s">
        <v>217</v>
      </c>
      <c r="AA60" s="640"/>
      <c r="AB60" s="335">
        <f t="shared" si="10"/>
        <v>147100</v>
      </c>
      <c r="AF60" s="557" t="s">
        <v>260</v>
      </c>
      <c r="AG60" s="560" t="s">
        <v>258</v>
      </c>
      <c r="AH60" s="639" t="s">
        <v>217</v>
      </c>
      <c r="AI60" s="640"/>
      <c r="AJ60" s="335">
        <f t="shared" si="11"/>
        <v>147500</v>
      </c>
      <c r="AT60" s="18" t="s">
        <v>46</v>
      </c>
      <c r="AU60" s="212">
        <v>434</v>
      </c>
      <c r="AV60" s="212">
        <v>800</v>
      </c>
      <c r="AW60" s="780"/>
      <c r="AX60" s="689" t="s">
        <v>21</v>
      </c>
      <c r="AY60" s="672" t="s">
        <v>179</v>
      </c>
      <c r="AZ60" s="673"/>
      <c r="BA60" s="194">
        <v>66300</v>
      </c>
      <c r="BB60" s="198">
        <v>68300</v>
      </c>
      <c r="BC60" s="18" t="s">
        <v>46</v>
      </c>
      <c r="BD60" s="212">
        <v>434</v>
      </c>
      <c r="BE60" s="212">
        <v>800</v>
      </c>
      <c r="BF60" s="780"/>
      <c r="BG60" s="689" t="s">
        <v>198</v>
      </c>
      <c r="BH60" s="672" t="s">
        <v>179</v>
      </c>
      <c r="BI60" s="673"/>
      <c r="BJ60" s="194">
        <v>82700</v>
      </c>
      <c r="BK60" s="198">
        <v>84700</v>
      </c>
      <c r="BL60" s="18" t="s">
        <v>46</v>
      </c>
      <c r="BM60" s="212">
        <v>1270</v>
      </c>
      <c r="BN60" s="212">
        <v>1400</v>
      </c>
      <c r="BO60" s="780"/>
      <c r="BP60" s="689" t="s">
        <v>23</v>
      </c>
      <c r="BQ60" s="672" t="s">
        <v>186</v>
      </c>
      <c r="BR60" s="673"/>
      <c r="BS60" s="203">
        <v>147100</v>
      </c>
      <c r="BT60" s="18" t="s">
        <v>46</v>
      </c>
      <c r="BU60" s="212">
        <v>1270</v>
      </c>
      <c r="BV60" s="212">
        <v>1400</v>
      </c>
      <c r="BW60" s="806" t="s">
        <v>202</v>
      </c>
      <c r="BX60" s="689" t="s">
        <v>201</v>
      </c>
      <c r="BY60" s="672" t="s">
        <v>186</v>
      </c>
      <c r="BZ60" s="673"/>
      <c r="CA60" s="203">
        <v>147500</v>
      </c>
    </row>
    <row r="61" spans="6:79" ht="25.5" customHeight="1" x14ac:dyDescent="0.4">
      <c r="F61" s="558"/>
      <c r="G61" s="561"/>
      <c r="H61" s="641" t="s">
        <v>140</v>
      </c>
      <c r="I61" s="642"/>
      <c r="J61" s="336">
        <f t="shared" si="6"/>
        <v>80500</v>
      </c>
      <c r="K61" s="337">
        <f t="shared" si="7"/>
        <v>82700</v>
      </c>
      <c r="L61"/>
      <c r="M61"/>
      <c r="N61"/>
      <c r="O61" s="558"/>
      <c r="P61" s="561"/>
      <c r="Q61" s="641" t="s">
        <v>140</v>
      </c>
      <c r="R61" s="642"/>
      <c r="S61" s="336">
        <f t="shared" si="8"/>
        <v>110400</v>
      </c>
      <c r="T61" s="337">
        <f t="shared" si="9"/>
        <v>112600</v>
      </c>
      <c r="X61" s="558"/>
      <c r="Y61" s="561"/>
      <c r="Z61" s="641" t="s">
        <v>142</v>
      </c>
      <c r="AA61" s="642"/>
      <c r="AB61" s="337">
        <f t="shared" si="10"/>
        <v>161800</v>
      </c>
      <c r="AF61" s="558"/>
      <c r="AG61" s="561"/>
      <c r="AH61" s="641" t="s">
        <v>142</v>
      </c>
      <c r="AI61" s="642"/>
      <c r="AJ61" s="337">
        <f t="shared" si="11"/>
        <v>164200</v>
      </c>
      <c r="AT61" s="18" t="s">
        <v>47</v>
      </c>
      <c r="AU61" s="212">
        <v>801</v>
      </c>
      <c r="AV61" s="212">
        <v>1200</v>
      </c>
      <c r="AW61" s="780"/>
      <c r="AX61" s="690"/>
      <c r="AY61" s="674" t="s">
        <v>15</v>
      </c>
      <c r="AZ61" s="675"/>
      <c r="BA61" s="185">
        <v>80500</v>
      </c>
      <c r="BB61" s="186">
        <v>82700</v>
      </c>
      <c r="BC61" s="18" t="s">
        <v>47</v>
      </c>
      <c r="BD61" s="212">
        <v>801</v>
      </c>
      <c r="BE61" s="212">
        <v>1200</v>
      </c>
      <c r="BF61" s="780"/>
      <c r="BG61" s="690"/>
      <c r="BH61" s="674" t="s">
        <v>15</v>
      </c>
      <c r="BI61" s="675"/>
      <c r="BJ61" s="185">
        <v>110400</v>
      </c>
      <c r="BK61" s="186">
        <v>112600</v>
      </c>
      <c r="BL61" s="18" t="s">
        <v>47</v>
      </c>
      <c r="BM61" s="212">
        <v>1401</v>
      </c>
      <c r="BN61" s="212">
        <v>1800</v>
      </c>
      <c r="BO61" s="780"/>
      <c r="BP61" s="690"/>
      <c r="BQ61" s="674" t="s">
        <v>17</v>
      </c>
      <c r="BR61" s="675"/>
      <c r="BS61" s="186">
        <v>161800</v>
      </c>
      <c r="BT61" s="18" t="s">
        <v>47</v>
      </c>
      <c r="BU61" s="212">
        <v>1401</v>
      </c>
      <c r="BV61" s="212">
        <v>1800</v>
      </c>
      <c r="BW61" s="807"/>
      <c r="BX61" s="690"/>
      <c r="BY61" s="674" t="s">
        <v>17</v>
      </c>
      <c r="BZ61" s="675"/>
      <c r="CA61" s="186">
        <v>164200</v>
      </c>
    </row>
    <row r="62" spans="6:79" ht="25.5" customHeight="1" thickBot="1" x14ac:dyDescent="0.45">
      <c r="F62" s="558"/>
      <c r="G62" s="561"/>
      <c r="H62" s="641" t="s">
        <v>141</v>
      </c>
      <c r="I62" s="642"/>
      <c r="J62" s="336">
        <f t="shared" si="6"/>
        <v>87200</v>
      </c>
      <c r="K62" s="337">
        <f t="shared" si="7"/>
        <v>89500</v>
      </c>
      <c r="L62"/>
      <c r="M62"/>
      <c r="N62"/>
      <c r="O62" s="558"/>
      <c r="P62" s="561"/>
      <c r="Q62" s="641" t="s">
        <v>141</v>
      </c>
      <c r="R62" s="642"/>
      <c r="S62" s="336">
        <f t="shared" si="8"/>
        <v>127300</v>
      </c>
      <c r="T62" s="337">
        <f t="shared" si="9"/>
        <v>129600</v>
      </c>
      <c r="X62" s="558"/>
      <c r="Y62" s="562"/>
      <c r="Z62" s="647" t="s">
        <v>143</v>
      </c>
      <c r="AA62" s="648"/>
      <c r="AB62" s="339">
        <f t="shared" si="10"/>
        <v>177400</v>
      </c>
      <c r="AF62" s="558"/>
      <c r="AG62" s="562"/>
      <c r="AH62" s="647" t="s">
        <v>143</v>
      </c>
      <c r="AI62" s="648"/>
      <c r="AJ62" s="339">
        <f t="shared" si="11"/>
        <v>179900</v>
      </c>
      <c r="AT62" s="18" t="s">
        <v>48</v>
      </c>
      <c r="AU62" s="212">
        <v>1201</v>
      </c>
      <c r="AV62" s="212">
        <v>1400</v>
      </c>
      <c r="AW62" s="780"/>
      <c r="AX62" s="690"/>
      <c r="AY62" s="674" t="s">
        <v>16</v>
      </c>
      <c r="AZ62" s="675"/>
      <c r="BA62" s="185">
        <v>87200</v>
      </c>
      <c r="BB62" s="195">
        <v>89500</v>
      </c>
      <c r="BC62" s="18" t="s">
        <v>48</v>
      </c>
      <c r="BD62" s="212">
        <v>1201</v>
      </c>
      <c r="BE62" s="212">
        <v>1400</v>
      </c>
      <c r="BF62" s="780"/>
      <c r="BG62" s="690"/>
      <c r="BH62" s="674" t="s">
        <v>16</v>
      </c>
      <c r="BI62" s="675"/>
      <c r="BJ62" s="185">
        <v>127300</v>
      </c>
      <c r="BK62" s="195">
        <v>129600</v>
      </c>
      <c r="BL62" s="18" t="s">
        <v>48</v>
      </c>
      <c r="BM62" s="212">
        <v>1801</v>
      </c>
      <c r="BN62" s="212">
        <v>2200</v>
      </c>
      <c r="BO62" s="780"/>
      <c r="BP62" s="690"/>
      <c r="BQ62" s="670" t="s">
        <v>18</v>
      </c>
      <c r="BR62" s="671"/>
      <c r="BS62" s="204">
        <v>177400</v>
      </c>
      <c r="BT62" s="18" t="s">
        <v>48</v>
      </c>
      <c r="BU62" s="212">
        <v>1801</v>
      </c>
      <c r="BV62" s="212">
        <v>2200</v>
      </c>
      <c r="BW62" s="808"/>
      <c r="BX62" s="747"/>
      <c r="BY62" s="670" t="s">
        <v>18</v>
      </c>
      <c r="BZ62" s="671"/>
      <c r="CA62" s="202">
        <v>179900</v>
      </c>
    </row>
    <row r="63" spans="6:79" ht="25.5" customHeight="1" thickBot="1" x14ac:dyDescent="0.45">
      <c r="F63" s="558"/>
      <c r="G63" s="562"/>
      <c r="H63" s="647" t="s">
        <v>218</v>
      </c>
      <c r="I63" s="648"/>
      <c r="J63" s="338">
        <f t="shared" si="6"/>
        <v>99800</v>
      </c>
      <c r="K63" s="339">
        <f t="shared" si="7"/>
        <v>101900</v>
      </c>
      <c r="L63"/>
      <c r="M63"/>
      <c r="N63"/>
      <c r="O63" s="559"/>
      <c r="P63" s="562"/>
      <c r="Q63" s="647" t="s">
        <v>218</v>
      </c>
      <c r="R63" s="648"/>
      <c r="S63" s="338">
        <f t="shared" si="8"/>
        <v>156300</v>
      </c>
      <c r="T63" s="339">
        <f t="shared" si="9"/>
        <v>158400</v>
      </c>
      <c r="X63" s="558"/>
      <c r="Y63" s="560" t="s">
        <v>236</v>
      </c>
      <c r="Z63" s="639" t="s">
        <v>217</v>
      </c>
      <c r="AA63" s="640"/>
      <c r="AB63" s="335">
        <f t="shared" si="10"/>
        <v>166700</v>
      </c>
      <c r="AF63" s="558"/>
      <c r="AG63" s="560" t="s">
        <v>259</v>
      </c>
      <c r="AH63" s="639" t="s">
        <v>217</v>
      </c>
      <c r="AI63" s="640"/>
      <c r="AJ63" s="335">
        <f t="shared" si="11"/>
        <v>153100</v>
      </c>
      <c r="AT63" s="18" t="s">
        <v>49</v>
      </c>
      <c r="AU63" s="212">
        <v>1401</v>
      </c>
      <c r="AV63" s="212">
        <v>1560</v>
      </c>
      <c r="AW63" s="780"/>
      <c r="AX63" s="690"/>
      <c r="AY63" s="670" t="s">
        <v>180</v>
      </c>
      <c r="AZ63" s="671"/>
      <c r="BA63" s="199">
        <v>99800</v>
      </c>
      <c r="BB63" s="200">
        <v>101900</v>
      </c>
      <c r="BC63" s="18" t="s">
        <v>49</v>
      </c>
      <c r="BD63" s="212">
        <v>1401</v>
      </c>
      <c r="BE63" s="212">
        <v>1560</v>
      </c>
      <c r="BF63" s="781"/>
      <c r="BG63" s="690"/>
      <c r="BH63" s="670" t="s">
        <v>180</v>
      </c>
      <c r="BI63" s="671"/>
      <c r="BJ63" s="199">
        <v>156300</v>
      </c>
      <c r="BK63" s="200">
        <v>158400</v>
      </c>
      <c r="BL63" s="18" t="s">
        <v>46</v>
      </c>
      <c r="BM63" s="212">
        <v>1270</v>
      </c>
      <c r="BN63" s="212">
        <v>1400</v>
      </c>
      <c r="BO63" s="780"/>
      <c r="BP63" s="689" t="s">
        <v>198</v>
      </c>
      <c r="BQ63" s="672" t="s">
        <v>186</v>
      </c>
      <c r="BR63" s="673"/>
      <c r="BS63" s="203">
        <v>166700</v>
      </c>
      <c r="BT63" s="18" t="s">
        <v>46</v>
      </c>
      <c r="BU63" s="212">
        <v>1270</v>
      </c>
      <c r="BV63" s="212">
        <v>1400</v>
      </c>
      <c r="BW63" s="806" t="s">
        <v>252</v>
      </c>
      <c r="BX63" s="689" t="s">
        <v>253</v>
      </c>
      <c r="BY63" s="672" t="s">
        <v>186</v>
      </c>
      <c r="BZ63" s="673"/>
      <c r="CA63" s="203">
        <v>153100</v>
      </c>
    </row>
    <row r="64" spans="6:79" ht="25.5" customHeight="1" x14ac:dyDescent="0.4">
      <c r="F64" s="558"/>
      <c r="G64" s="560" t="s">
        <v>120</v>
      </c>
      <c r="H64" s="639" t="s">
        <v>216</v>
      </c>
      <c r="I64" s="640"/>
      <c r="J64" s="334">
        <f t="shared" si="6"/>
        <v>65600</v>
      </c>
      <c r="K64" s="335">
        <f t="shared" si="7"/>
        <v>67600</v>
      </c>
      <c r="L64"/>
      <c r="M64"/>
      <c r="N64"/>
      <c r="O64" s="557" t="s">
        <v>261</v>
      </c>
      <c r="P64" s="560" t="s">
        <v>262</v>
      </c>
      <c r="Q64" s="639" t="s">
        <v>216</v>
      </c>
      <c r="R64" s="640"/>
      <c r="S64" s="334">
        <f t="shared" si="8"/>
        <v>65800</v>
      </c>
      <c r="T64" s="335">
        <f t="shared" si="9"/>
        <v>67800</v>
      </c>
      <c r="U64"/>
      <c r="V64"/>
      <c r="W64"/>
      <c r="X64" s="558"/>
      <c r="Y64" s="561"/>
      <c r="Z64" s="641" t="s">
        <v>142</v>
      </c>
      <c r="AA64" s="642"/>
      <c r="AB64" s="337">
        <f t="shared" si="10"/>
        <v>192000</v>
      </c>
      <c r="AF64" s="558"/>
      <c r="AG64" s="561"/>
      <c r="AH64" s="641" t="s">
        <v>142</v>
      </c>
      <c r="AI64" s="642"/>
      <c r="AJ64" s="337">
        <f t="shared" si="11"/>
        <v>172000</v>
      </c>
      <c r="AT64" s="18" t="s">
        <v>46</v>
      </c>
      <c r="AU64" s="212">
        <v>434</v>
      </c>
      <c r="AV64" s="212">
        <v>800</v>
      </c>
      <c r="AW64" s="780"/>
      <c r="AX64" s="689" t="s">
        <v>23</v>
      </c>
      <c r="AY64" s="672" t="s">
        <v>179</v>
      </c>
      <c r="AZ64" s="673"/>
      <c r="BA64" s="194">
        <v>65600</v>
      </c>
      <c r="BB64" s="198">
        <v>67600</v>
      </c>
      <c r="BC64" s="18" t="s">
        <v>46</v>
      </c>
      <c r="BD64" s="212">
        <v>434</v>
      </c>
      <c r="BE64" s="212">
        <v>800</v>
      </c>
      <c r="BF64" s="806" t="s">
        <v>200</v>
      </c>
      <c r="BG64" s="689" t="s">
        <v>199</v>
      </c>
      <c r="BH64" s="672" t="s">
        <v>179</v>
      </c>
      <c r="BI64" s="673"/>
      <c r="BJ64" s="194">
        <v>65800</v>
      </c>
      <c r="BK64" s="198">
        <v>67800</v>
      </c>
      <c r="BL64" s="18" t="s">
        <v>47</v>
      </c>
      <c r="BM64" s="212">
        <v>1401</v>
      </c>
      <c r="BN64" s="212">
        <v>1800</v>
      </c>
      <c r="BO64" s="780"/>
      <c r="BP64" s="690"/>
      <c r="BQ64" s="674" t="s">
        <v>17</v>
      </c>
      <c r="BR64" s="675"/>
      <c r="BS64" s="186">
        <v>192000</v>
      </c>
      <c r="BT64" s="18" t="s">
        <v>47</v>
      </c>
      <c r="BU64" s="212">
        <v>1401</v>
      </c>
      <c r="BV64" s="212">
        <v>1800</v>
      </c>
      <c r="BW64" s="807"/>
      <c r="BX64" s="690"/>
      <c r="BY64" s="674" t="s">
        <v>17</v>
      </c>
      <c r="BZ64" s="675"/>
      <c r="CA64" s="186">
        <v>172000</v>
      </c>
    </row>
    <row r="65" spans="6:79" ht="25.5" customHeight="1" thickBot="1" x14ac:dyDescent="0.45">
      <c r="F65" s="558"/>
      <c r="G65" s="561"/>
      <c r="H65" s="641" t="s">
        <v>140</v>
      </c>
      <c r="I65" s="642"/>
      <c r="J65" s="336">
        <f t="shared" si="6"/>
        <v>79500</v>
      </c>
      <c r="K65" s="337">
        <f t="shared" si="7"/>
        <v>81700</v>
      </c>
      <c r="L65"/>
      <c r="M65"/>
      <c r="N65"/>
      <c r="O65" s="558"/>
      <c r="P65" s="561"/>
      <c r="Q65" s="641" t="s">
        <v>140</v>
      </c>
      <c r="R65" s="642"/>
      <c r="S65" s="336">
        <f t="shared" si="8"/>
        <v>79700</v>
      </c>
      <c r="T65" s="337">
        <f t="shared" si="9"/>
        <v>81900</v>
      </c>
      <c r="U65"/>
      <c r="V65"/>
      <c r="W65"/>
      <c r="X65" s="559"/>
      <c r="Y65" s="562"/>
      <c r="Z65" s="647" t="s">
        <v>143</v>
      </c>
      <c r="AA65" s="648"/>
      <c r="AB65" s="339">
        <f t="shared" si="10"/>
        <v>214700</v>
      </c>
      <c r="AF65" s="559"/>
      <c r="AG65" s="562"/>
      <c r="AH65" s="647" t="s">
        <v>143</v>
      </c>
      <c r="AI65" s="648"/>
      <c r="AJ65" s="339">
        <f t="shared" si="11"/>
        <v>189600</v>
      </c>
      <c r="AT65" s="18" t="s">
        <v>47</v>
      </c>
      <c r="AU65" s="212">
        <v>801</v>
      </c>
      <c r="AV65" s="212">
        <v>1200</v>
      </c>
      <c r="AW65" s="780"/>
      <c r="AX65" s="690"/>
      <c r="AY65" s="674" t="s">
        <v>15</v>
      </c>
      <c r="AZ65" s="675"/>
      <c r="BA65" s="185">
        <v>79500</v>
      </c>
      <c r="BB65" s="186">
        <v>81700</v>
      </c>
      <c r="BC65" s="18" t="s">
        <v>47</v>
      </c>
      <c r="BD65" s="212">
        <v>801</v>
      </c>
      <c r="BE65" s="212">
        <v>1200</v>
      </c>
      <c r="BF65" s="807"/>
      <c r="BG65" s="690"/>
      <c r="BH65" s="674" t="s">
        <v>15</v>
      </c>
      <c r="BI65" s="675"/>
      <c r="BJ65" s="185">
        <v>79700</v>
      </c>
      <c r="BK65" s="186">
        <v>81900</v>
      </c>
      <c r="BL65" s="18" t="s">
        <v>48</v>
      </c>
      <c r="BM65" s="212">
        <v>1801</v>
      </c>
      <c r="BN65" s="212">
        <v>2200</v>
      </c>
      <c r="BO65" s="780"/>
      <c r="BP65" s="690"/>
      <c r="BQ65" s="670" t="s">
        <v>18</v>
      </c>
      <c r="BR65" s="671"/>
      <c r="BS65" s="204">
        <v>214700</v>
      </c>
      <c r="BT65" s="18" t="s">
        <v>48</v>
      </c>
      <c r="BU65" s="212">
        <v>1801</v>
      </c>
      <c r="BV65" s="212">
        <v>2200</v>
      </c>
      <c r="BW65" s="808"/>
      <c r="BX65" s="747"/>
      <c r="BY65" s="670" t="s">
        <v>18</v>
      </c>
      <c r="BZ65" s="671"/>
      <c r="CA65" s="202">
        <v>189600</v>
      </c>
    </row>
    <row r="66" spans="6:79" ht="25.5" customHeight="1" x14ac:dyDescent="0.4">
      <c r="F66" s="558"/>
      <c r="G66" s="561"/>
      <c r="H66" s="641" t="s">
        <v>141</v>
      </c>
      <c r="I66" s="642"/>
      <c r="J66" s="336">
        <f t="shared" si="6"/>
        <v>85700</v>
      </c>
      <c r="K66" s="337">
        <f t="shared" si="7"/>
        <v>88000</v>
      </c>
      <c r="L66"/>
      <c r="M66"/>
      <c r="N66"/>
      <c r="O66" s="558"/>
      <c r="P66" s="561"/>
      <c r="Q66" s="641" t="s">
        <v>141</v>
      </c>
      <c r="R66" s="642"/>
      <c r="S66" s="336">
        <f t="shared" si="8"/>
        <v>86100</v>
      </c>
      <c r="T66" s="337">
        <f t="shared" si="9"/>
        <v>88400</v>
      </c>
      <c r="U66"/>
      <c r="V66"/>
      <c r="W66"/>
      <c r="X66"/>
      <c r="Y66"/>
      <c r="AH66"/>
      <c r="AI66"/>
      <c r="AJ66"/>
      <c r="AT66" s="18" t="s">
        <v>48</v>
      </c>
      <c r="AU66" s="212">
        <v>1201</v>
      </c>
      <c r="AV66" s="212">
        <v>1400</v>
      </c>
      <c r="AW66" s="780"/>
      <c r="AX66" s="690"/>
      <c r="AY66" s="674" t="s">
        <v>16</v>
      </c>
      <c r="AZ66" s="675"/>
      <c r="BA66" s="185">
        <v>85700</v>
      </c>
      <c r="BB66" s="195">
        <v>88000</v>
      </c>
      <c r="BC66" s="18" t="s">
        <v>48</v>
      </c>
      <c r="BD66" s="212">
        <v>1201</v>
      </c>
      <c r="BE66" s="212">
        <v>1400</v>
      </c>
      <c r="BF66" s="807"/>
      <c r="BG66" s="690"/>
      <c r="BH66" s="674" t="s">
        <v>16</v>
      </c>
      <c r="BI66" s="675"/>
      <c r="BJ66" s="185">
        <v>86100</v>
      </c>
      <c r="BK66" s="195">
        <v>88400</v>
      </c>
      <c r="BT66"/>
      <c r="BU66"/>
      <c r="BV66"/>
      <c r="BW66"/>
    </row>
    <row r="67" spans="6:79" ht="25.5" customHeight="1" thickBot="1" x14ac:dyDescent="0.45">
      <c r="F67" s="558"/>
      <c r="G67" s="562"/>
      <c r="H67" s="647" t="s">
        <v>218</v>
      </c>
      <c r="I67" s="648"/>
      <c r="J67" s="338">
        <f t="shared" si="6"/>
        <v>97800</v>
      </c>
      <c r="K67" s="339">
        <f t="shared" si="7"/>
        <v>99900</v>
      </c>
      <c r="L67"/>
      <c r="M67"/>
      <c r="N67"/>
      <c r="O67" s="558"/>
      <c r="P67" s="562"/>
      <c r="Q67" s="647" t="s">
        <v>218</v>
      </c>
      <c r="R67" s="648"/>
      <c r="S67" s="338">
        <f t="shared" si="8"/>
        <v>100200</v>
      </c>
      <c r="T67" s="339">
        <f t="shared" si="9"/>
        <v>102300</v>
      </c>
      <c r="U67"/>
      <c r="V67"/>
      <c r="W67"/>
      <c r="Z67"/>
      <c r="AA67"/>
      <c r="AB67"/>
      <c r="AC67"/>
      <c r="AD67"/>
      <c r="AE67"/>
      <c r="AF67"/>
      <c r="AT67" s="18" t="s">
        <v>49</v>
      </c>
      <c r="AU67" s="212">
        <v>1401</v>
      </c>
      <c r="AV67" s="212">
        <v>1560</v>
      </c>
      <c r="AW67" s="780"/>
      <c r="AX67" s="690"/>
      <c r="AY67" s="670" t="s">
        <v>180</v>
      </c>
      <c r="AZ67" s="671"/>
      <c r="BA67" s="199">
        <v>97800</v>
      </c>
      <c r="BB67" s="200">
        <v>99900</v>
      </c>
      <c r="BC67" s="18" t="s">
        <v>49</v>
      </c>
      <c r="BD67" s="212">
        <v>1401</v>
      </c>
      <c r="BE67" s="212">
        <v>1560</v>
      </c>
      <c r="BF67" s="808"/>
      <c r="BG67" s="747"/>
      <c r="BH67" s="670" t="s">
        <v>180</v>
      </c>
      <c r="BI67" s="671"/>
      <c r="BJ67" s="193">
        <v>100200</v>
      </c>
      <c r="BK67" s="197">
        <v>102300</v>
      </c>
      <c r="BT67"/>
      <c r="BU67"/>
      <c r="BV67"/>
      <c r="BW67"/>
    </row>
    <row r="68" spans="6:79" ht="25.5" customHeight="1" x14ac:dyDescent="0.4">
      <c r="F68" s="558"/>
      <c r="G68" s="596" t="s">
        <v>236</v>
      </c>
      <c r="H68" s="639" t="s">
        <v>216</v>
      </c>
      <c r="I68" s="640"/>
      <c r="J68" s="334">
        <f t="shared" si="6"/>
        <v>74000</v>
      </c>
      <c r="K68" s="335">
        <f t="shared" si="7"/>
        <v>76000</v>
      </c>
      <c r="L68"/>
      <c r="M68"/>
      <c r="N68"/>
      <c r="O68" s="558"/>
      <c r="P68" s="560" t="s">
        <v>259</v>
      </c>
      <c r="Q68" s="639" t="s">
        <v>216</v>
      </c>
      <c r="R68" s="640"/>
      <c r="S68" s="334">
        <f t="shared" si="8"/>
        <v>68400</v>
      </c>
      <c r="T68" s="335">
        <f t="shared" si="9"/>
        <v>70400</v>
      </c>
      <c r="X68" s="141" t="s">
        <v>124</v>
      </c>
      <c r="Y68" s="141"/>
      <c r="Z68" s="141"/>
      <c r="AA68" s="141"/>
      <c r="AB68" s="141"/>
      <c r="AC68" s="141"/>
      <c r="AD68" s="141"/>
      <c r="AE68" s="141"/>
      <c r="AF68" s="141"/>
      <c r="AG68" s="129"/>
      <c r="AH68" s="129"/>
      <c r="AI68" s="129"/>
      <c r="AT68" s="18" t="s">
        <v>46</v>
      </c>
      <c r="AU68" s="212">
        <v>434</v>
      </c>
      <c r="AV68" s="212">
        <v>800</v>
      </c>
      <c r="AW68" s="780"/>
      <c r="AX68" s="689" t="s">
        <v>198</v>
      </c>
      <c r="AY68" s="672" t="s">
        <v>179</v>
      </c>
      <c r="AZ68" s="673"/>
      <c r="BA68" s="194">
        <v>74000</v>
      </c>
      <c r="BB68" s="198">
        <v>76000</v>
      </c>
      <c r="BC68" s="18" t="s">
        <v>46</v>
      </c>
      <c r="BD68" s="212">
        <v>434</v>
      </c>
      <c r="BE68" s="212">
        <v>800</v>
      </c>
      <c r="BF68" s="806" t="s">
        <v>252</v>
      </c>
      <c r="BG68" s="689" t="s">
        <v>254</v>
      </c>
      <c r="BH68" s="672" t="s">
        <v>179</v>
      </c>
      <c r="BI68" s="673"/>
      <c r="BJ68" s="194">
        <v>68400</v>
      </c>
      <c r="BK68" s="198">
        <v>70400</v>
      </c>
      <c r="BT68"/>
      <c r="BU68"/>
      <c r="BV68"/>
      <c r="BW68"/>
    </row>
    <row r="69" spans="6:79" ht="25.5" customHeight="1" x14ac:dyDescent="0.4">
      <c r="F69" s="558"/>
      <c r="G69" s="561"/>
      <c r="H69" s="641" t="s">
        <v>140</v>
      </c>
      <c r="I69" s="642"/>
      <c r="J69" s="336">
        <f t="shared" si="6"/>
        <v>92900</v>
      </c>
      <c r="K69" s="337">
        <f t="shared" si="7"/>
        <v>95100</v>
      </c>
      <c r="L69"/>
      <c r="M69"/>
      <c r="N69"/>
      <c r="O69" s="558"/>
      <c r="P69" s="561"/>
      <c r="Q69" s="641" t="s">
        <v>140</v>
      </c>
      <c r="R69" s="642"/>
      <c r="S69" s="336">
        <f t="shared" si="8"/>
        <v>83700</v>
      </c>
      <c r="T69" s="337">
        <f t="shared" si="9"/>
        <v>85900</v>
      </c>
      <c r="X69" s="849"/>
      <c r="Y69" s="850"/>
      <c r="Z69" s="851"/>
      <c r="AA69" s="821" t="s">
        <v>99</v>
      </c>
      <c r="AB69" s="822"/>
      <c r="AC69" s="822"/>
      <c r="AD69" s="822"/>
      <c r="AE69" s="822"/>
      <c r="AF69" s="823"/>
      <c r="AG69" s="784" t="s">
        <v>111</v>
      </c>
      <c r="AH69" s="785"/>
      <c r="AI69" s="785"/>
      <c r="AJ69" s="863"/>
      <c r="AT69" s="18" t="s">
        <v>47</v>
      </c>
      <c r="AU69" s="212">
        <v>801</v>
      </c>
      <c r="AV69" s="212">
        <v>1200</v>
      </c>
      <c r="AW69" s="780"/>
      <c r="AX69" s="690"/>
      <c r="AY69" s="674" t="s">
        <v>15</v>
      </c>
      <c r="AZ69" s="675"/>
      <c r="BA69" s="185">
        <v>92900</v>
      </c>
      <c r="BB69" s="186">
        <v>95100</v>
      </c>
      <c r="BC69" s="18" t="s">
        <v>47</v>
      </c>
      <c r="BD69" s="212">
        <v>801</v>
      </c>
      <c r="BE69" s="212">
        <v>1200</v>
      </c>
      <c r="BF69" s="807"/>
      <c r="BG69" s="690"/>
      <c r="BH69" s="674" t="s">
        <v>15</v>
      </c>
      <c r="BI69" s="675"/>
      <c r="BJ69" s="185">
        <v>83700</v>
      </c>
      <c r="BK69" s="186">
        <v>85900</v>
      </c>
      <c r="BT69"/>
      <c r="BU69"/>
      <c r="BV69"/>
      <c r="BW69"/>
    </row>
    <row r="70" spans="6:79" ht="25.5" customHeight="1" x14ac:dyDescent="0.5">
      <c r="F70" s="558"/>
      <c r="G70" s="561"/>
      <c r="H70" s="641" t="s">
        <v>141</v>
      </c>
      <c r="I70" s="642"/>
      <c r="J70" s="336">
        <f t="shared" si="6"/>
        <v>105300</v>
      </c>
      <c r="K70" s="337">
        <f t="shared" si="7"/>
        <v>107600</v>
      </c>
      <c r="O70" s="558"/>
      <c r="P70" s="561"/>
      <c r="Q70" s="641" t="s">
        <v>141</v>
      </c>
      <c r="R70" s="642"/>
      <c r="S70" s="336">
        <f t="shared" si="8"/>
        <v>91700</v>
      </c>
      <c r="T70" s="337">
        <f t="shared" si="9"/>
        <v>94000</v>
      </c>
      <c r="X70" s="852"/>
      <c r="Y70" s="853"/>
      <c r="Z70" s="860"/>
      <c r="AA70" s="856" t="s">
        <v>158</v>
      </c>
      <c r="AB70" s="857"/>
      <c r="AC70" s="814" t="s">
        <v>159</v>
      </c>
      <c r="AD70" s="814"/>
      <c r="AE70" s="814"/>
      <c r="AF70" s="815"/>
      <c r="AG70" s="865" t="s">
        <v>283</v>
      </c>
      <c r="AH70" s="866"/>
      <c r="AI70" s="869" t="s">
        <v>284</v>
      </c>
      <c r="AJ70" s="870"/>
      <c r="AT70" s="18" t="s">
        <v>48</v>
      </c>
      <c r="AU70" s="212">
        <v>1201</v>
      </c>
      <c r="AV70" s="212">
        <v>1400</v>
      </c>
      <c r="AW70" s="780"/>
      <c r="AX70" s="690"/>
      <c r="AY70" s="674" t="s">
        <v>16</v>
      </c>
      <c r="AZ70" s="675"/>
      <c r="BA70" s="185">
        <v>105300</v>
      </c>
      <c r="BB70" s="195">
        <v>107600</v>
      </c>
      <c r="BC70" s="18" t="s">
        <v>48</v>
      </c>
      <c r="BD70" s="212">
        <v>1201</v>
      </c>
      <c r="BE70" s="212">
        <v>1400</v>
      </c>
      <c r="BF70" s="807"/>
      <c r="BG70" s="690"/>
      <c r="BH70" s="674" t="s">
        <v>16</v>
      </c>
      <c r="BI70" s="675"/>
      <c r="BJ70" s="185">
        <v>91700</v>
      </c>
      <c r="BK70" s="195">
        <v>94000</v>
      </c>
      <c r="BT70"/>
      <c r="BU70"/>
      <c r="BV70"/>
      <c r="BW70"/>
    </row>
    <row r="71" spans="6:79" ht="25.5" customHeight="1" thickBot="1" x14ac:dyDescent="0.45">
      <c r="F71" s="559"/>
      <c r="G71" s="562"/>
      <c r="H71" s="647" t="s">
        <v>218</v>
      </c>
      <c r="I71" s="648"/>
      <c r="J71" s="338">
        <f t="shared" si="6"/>
        <v>128000</v>
      </c>
      <c r="K71" s="339">
        <f t="shared" si="7"/>
        <v>130100</v>
      </c>
      <c r="O71" s="559"/>
      <c r="P71" s="562"/>
      <c r="Q71" s="647" t="s">
        <v>218</v>
      </c>
      <c r="R71" s="648"/>
      <c r="S71" s="338">
        <f t="shared" si="8"/>
        <v>108000</v>
      </c>
      <c r="T71" s="339">
        <f t="shared" si="9"/>
        <v>110100</v>
      </c>
      <c r="X71" s="854"/>
      <c r="Y71" s="855"/>
      <c r="Z71" s="861"/>
      <c r="AA71" s="472"/>
      <c r="AB71" s="473"/>
      <c r="AC71" s="476"/>
      <c r="AD71" s="476"/>
      <c r="AE71" s="476"/>
      <c r="AF71" s="478"/>
      <c r="AG71" s="867" t="str">
        <f>VLOOKUP($F$7,BD!$D$16:$F$18,2,0)</f>
        <v>Uw1.9以下</v>
      </c>
      <c r="AH71" s="868"/>
      <c r="AI71" s="871" t="str">
        <f>VLOOKUP($F$7,BD!$D$16:$F$18,3,0)</f>
        <v>Uw2.3以下</v>
      </c>
      <c r="AJ71" s="872"/>
      <c r="AT71" s="18" t="s">
        <v>49</v>
      </c>
      <c r="AU71" s="212">
        <v>1401</v>
      </c>
      <c r="AV71" s="212">
        <v>1560</v>
      </c>
      <c r="AW71" s="780"/>
      <c r="AX71" s="747"/>
      <c r="AY71" s="670" t="s">
        <v>180</v>
      </c>
      <c r="AZ71" s="671"/>
      <c r="BA71" s="193">
        <v>128000</v>
      </c>
      <c r="BB71" s="197">
        <v>130100</v>
      </c>
      <c r="BC71" s="18" t="s">
        <v>49</v>
      </c>
      <c r="BD71" s="212">
        <v>1401</v>
      </c>
      <c r="BE71" s="212">
        <v>1560</v>
      </c>
      <c r="BF71" s="808"/>
      <c r="BG71" s="747"/>
      <c r="BH71" s="670" t="s">
        <v>180</v>
      </c>
      <c r="BI71" s="671"/>
      <c r="BJ71" s="193">
        <v>108000</v>
      </c>
      <c r="BK71" s="197">
        <v>110100</v>
      </c>
      <c r="BT71"/>
      <c r="BU71"/>
      <c r="BV71"/>
      <c r="BW71"/>
    </row>
    <row r="72" spans="6:79" ht="25.5" customHeight="1" x14ac:dyDescent="0.4">
      <c r="X72" s="307" t="s">
        <v>74</v>
      </c>
      <c r="Y72" s="495" t="s">
        <v>34</v>
      </c>
      <c r="Z72" s="496"/>
      <c r="AA72" s="497">
        <v>84000</v>
      </c>
      <c r="AB72" s="498"/>
      <c r="AC72" s="498">
        <v>69000</v>
      </c>
      <c r="AD72" s="498"/>
      <c r="AE72" s="498"/>
      <c r="AF72" s="500"/>
      <c r="AG72" s="799">
        <v>31000</v>
      </c>
      <c r="AH72" s="800"/>
      <c r="AI72" s="499">
        <v>23000</v>
      </c>
      <c r="AJ72" s="862"/>
      <c r="AU72"/>
      <c r="AV72"/>
      <c r="AW72"/>
      <c r="AX72"/>
      <c r="AY72"/>
      <c r="AZ72"/>
      <c r="BA72"/>
      <c r="BB72"/>
      <c r="BT72"/>
      <c r="BU72"/>
      <c r="BV72"/>
      <c r="BW72"/>
    </row>
    <row r="73" spans="6:79" ht="25.5" customHeight="1" x14ac:dyDescent="0.4">
      <c r="F73" s="141" t="s">
        <v>117</v>
      </c>
      <c r="X73" s="308" t="s">
        <v>75</v>
      </c>
      <c r="Y73" s="501" t="s">
        <v>35</v>
      </c>
      <c r="Z73" s="502"/>
      <c r="AA73" s="503">
        <v>57000</v>
      </c>
      <c r="AB73" s="504"/>
      <c r="AC73" s="504">
        <v>47000</v>
      </c>
      <c r="AD73" s="504"/>
      <c r="AE73" s="504"/>
      <c r="AF73" s="506"/>
      <c r="AG73" s="801">
        <v>24000</v>
      </c>
      <c r="AH73" s="802"/>
      <c r="AI73" s="505">
        <v>18000</v>
      </c>
      <c r="AJ73" s="858"/>
      <c r="AU73"/>
      <c r="AV73"/>
      <c r="AW73"/>
      <c r="AX73"/>
      <c r="AY73"/>
      <c r="AZ73"/>
      <c r="BA73"/>
      <c r="BB73"/>
      <c r="BT73"/>
      <c r="BU73"/>
      <c r="BV73"/>
      <c r="BW73"/>
    </row>
    <row r="74" spans="6:79" ht="25.5" customHeight="1" x14ac:dyDescent="0.4">
      <c r="F74" s="129" t="s">
        <v>114</v>
      </c>
      <c r="X74" s="309" t="s">
        <v>76</v>
      </c>
      <c r="Y74" s="507" t="s">
        <v>36</v>
      </c>
      <c r="Z74" s="508"/>
      <c r="AA74" s="509">
        <v>36000</v>
      </c>
      <c r="AB74" s="510"/>
      <c r="AC74" s="510">
        <v>30000</v>
      </c>
      <c r="AD74" s="510"/>
      <c r="AE74" s="510"/>
      <c r="AF74" s="512"/>
      <c r="AG74" s="786">
        <v>20000</v>
      </c>
      <c r="AH74" s="787"/>
      <c r="AI74" s="511">
        <v>15000</v>
      </c>
      <c r="AJ74" s="859"/>
      <c r="BT74"/>
      <c r="BU74"/>
      <c r="BV74"/>
      <c r="BW74"/>
    </row>
    <row r="75" spans="6:79" ht="25.5" customHeight="1" x14ac:dyDescent="0.4">
      <c r="F75" s="129" t="s">
        <v>271</v>
      </c>
      <c r="X75" s="310" t="s">
        <v>82</v>
      </c>
      <c r="Y75" s="513" t="s">
        <v>81</v>
      </c>
      <c r="Z75" s="514"/>
      <c r="AA75" s="515">
        <v>36000</v>
      </c>
      <c r="AB75" s="516"/>
      <c r="AC75" s="516">
        <v>30000</v>
      </c>
      <c r="AD75" s="516"/>
      <c r="AE75" s="516"/>
      <c r="AF75" s="518"/>
      <c r="AG75" s="803">
        <v>0</v>
      </c>
      <c r="AH75" s="804"/>
      <c r="AI75" s="517">
        <v>0</v>
      </c>
      <c r="AJ75" s="864"/>
      <c r="BL75" s="18"/>
      <c r="BM75" s="212"/>
      <c r="BN75" s="212"/>
      <c r="BO75"/>
      <c r="BP75"/>
      <c r="BQ75"/>
      <c r="BR75"/>
      <c r="BS75"/>
      <c r="BT75"/>
      <c r="BU75"/>
      <c r="BV75"/>
      <c r="BW75"/>
    </row>
    <row r="76" spans="6:79" ht="25.5" customHeight="1" x14ac:dyDescent="0.4">
      <c r="F76" s="129" t="s">
        <v>116</v>
      </c>
      <c r="BL76" s="18"/>
      <c r="BM76" s="212"/>
      <c r="BN76" s="212"/>
      <c r="BO76"/>
      <c r="BP76"/>
      <c r="BQ76"/>
      <c r="BR76"/>
      <c r="BS76"/>
      <c r="BT76"/>
      <c r="BU76"/>
      <c r="BV76"/>
      <c r="BW76"/>
    </row>
    <row r="77" spans="6:79" ht="25.5" customHeight="1" x14ac:dyDescent="0.4">
      <c r="F77" s="129" t="s">
        <v>272</v>
      </c>
      <c r="AJ77"/>
      <c r="BT77"/>
      <c r="BU77"/>
      <c r="BV77"/>
      <c r="BW77"/>
    </row>
    <row r="78" spans="6:79" ht="25.5" customHeight="1" x14ac:dyDescent="0.4">
      <c r="F78" s="129" t="s">
        <v>163</v>
      </c>
      <c r="AJ78"/>
      <c r="BT78"/>
      <c r="BU78"/>
      <c r="BV78"/>
      <c r="BW78"/>
    </row>
    <row r="79" spans="6:79" ht="25.5" customHeight="1" x14ac:dyDescent="0.4">
      <c r="AJ79"/>
      <c r="AW79" s="6" t="s">
        <v>37</v>
      </c>
      <c r="AX79" s="3" t="s">
        <v>34</v>
      </c>
      <c r="BT79"/>
      <c r="BU79"/>
      <c r="BV79"/>
      <c r="BW79"/>
    </row>
    <row r="80" spans="6:79" ht="25.5" customHeight="1" x14ac:dyDescent="0.4">
      <c r="AW80" s="4" t="s">
        <v>38</v>
      </c>
      <c r="AX80" s="3" t="s">
        <v>35</v>
      </c>
    </row>
    <row r="81" spans="29:59" x14ac:dyDescent="0.4">
      <c r="AW81" s="5" t="s">
        <v>39</v>
      </c>
      <c r="AX81" s="3" t="s">
        <v>36</v>
      </c>
    </row>
    <row r="83" spans="29:59" x14ac:dyDescent="0.4">
      <c r="AV83" s="3" t="s">
        <v>32</v>
      </c>
      <c r="BA83" s="3" t="s">
        <v>33</v>
      </c>
      <c r="BF83" s="3" t="s">
        <v>32</v>
      </c>
    </row>
    <row r="85" spans="29:59" x14ac:dyDescent="0.4">
      <c r="AV85" s="3">
        <f>BA$44*$AU48/1000000</f>
        <v>0.11718000000000001</v>
      </c>
      <c r="AW85" s="5">
        <f t="shared" ref="AV85:AW88" si="12">BB$44*$AU48/1000000</f>
        <v>0.21743399999999999</v>
      </c>
      <c r="BA85" s="225">
        <f t="shared" ref="BA85:BB88" si="13">BJ$45*$BE48/1000000</f>
        <v>0.4</v>
      </c>
      <c r="BB85" s="225">
        <f t="shared" si="13"/>
        <v>0.64</v>
      </c>
      <c r="BF85" s="5">
        <f>BS$44*$BM48/1000000</f>
        <v>0.63500000000000001</v>
      </c>
    </row>
    <row r="86" spans="29:59" ht="24" x14ac:dyDescent="0.4">
      <c r="AC86" s="129"/>
      <c r="AD86" s="129"/>
      <c r="AE86" s="129"/>
      <c r="AV86" s="5">
        <f t="shared" si="12"/>
        <v>0.21626999999999999</v>
      </c>
      <c r="AW86" s="5">
        <f t="shared" si="12"/>
        <v>0.40130100000000002</v>
      </c>
      <c r="BA86" s="225">
        <f t="shared" si="13"/>
        <v>0.6</v>
      </c>
      <c r="BB86" s="225">
        <f t="shared" si="13"/>
        <v>0.96</v>
      </c>
      <c r="BF86" s="5">
        <f>BS$44*$BM49/1000000</f>
        <v>0.70050000000000001</v>
      </c>
    </row>
    <row r="87" spans="29:59" x14ac:dyDescent="0.4">
      <c r="AV87" s="10">
        <f t="shared" si="12"/>
        <v>0.32427</v>
      </c>
      <c r="AW87" s="10">
        <f t="shared" si="12"/>
        <v>0.60170100000000004</v>
      </c>
      <c r="AX87" s="224"/>
      <c r="AY87" s="224"/>
      <c r="BA87" s="226">
        <f t="shared" si="13"/>
        <v>0.7</v>
      </c>
      <c r="BB87" s="226">
        <f t="shared" si="13"/>
        <v>1.1200000000000001</v>
      </c>
      <c r="BF87" s="5">
        <f>BS$44*$BM50/1000000</f>
        <v>0.90049999999999997</v>
      </c>
      <c r="BG87" s="224"/>
    </row>
    <row r="88" spans="29:59" x14ac:dyDescent="0.4">
      <c r="AV88" s="10">
        <f t="shared" si="12"/>
        <v>0.37827</v>
      </c>
      <c r="AW88" s="10">
        <f t="shared" si="12"/>
        <v>0.701901</v>
      </c>
      <c r="AX88" s="224"/>
      <c r="BA88" s="226">
        <f t="shared" si="13"/>
        <v>0.78</v>
      </c>
      <c r="BB88" s="226">
        <f t="shared" si="13"/>
        <v>1.248</v>
      </c>
      <c r="BF88" s="224"/>
      <c r="BG88" s="224"/>
    </row>
    <row r="89" spans="29:59" x14ac:dyDescent="0.4">
      <c r="AV89" s="224"/>
      <c r="AW89" s="224"/>
      <c r="AX89" s="224"/>
      <c r="BA89" s="226"/>
      <c r="BB89" s="226"/>
    </row>
    <row r="90" spans="29:59" x14ac:dyDescent="0.4">
      <c r="AV90" s="224"/>
      <c r="AW90" s="224"/>
      <c r="BA90" s="226"/>
      <c r="BB90" s="226"/>
    </row>
    <row r="95" spans="29:59" ht="18.75" x14ac:dyDescent="0.4">
      <c r="AC95"/>
    </row>
    <row r="96" spans="29:59" ht="18.75" x14ac:dyDescent="0.4">
      <c r="AC96"/>
    </row>
  </sheetData>
  <sheetProtection password="CC29" sheet="1" objects="1" scenarios="1"/>
  <protectedRanges>
    <protectedRange sqref="Q7:R7" name="範囲4"/>
    <protectedRange sqref="AA7:AB7" name="範囲2"/>
    <protectedRange sqref="F7 O7 Q7 Y7 AA7 AF7 AH7 F43 I7" name="範囲1"/>
    <protectedRange sqref="AH7:AI7" name="範囲3"/>
    <protectedRange sqref="AF7" name="範囲5"/>
  </protectedRanges>
  <mergeCells count="429">
    <mergeCell ref="AC75:AF75"/>
    <mergeCell ref="AA69:AF69"/>
    <mergeCell ref="AG72:AH72"/>
    <mergeCell ref="AG73:AH73"/>
    <mergeCell ref="AG74:AH74"/>
    <mergeCell ref="AG75:AH75"/>
    <mergeCell ref="AG69:AJ69"/>
    <mergeCell ref="P68:P71"/>
    <mergeCell ref="Q68:R68"/>
    <mergeCell ref="Q69:R69"/>
    <mergeCell ref="Q70:R70"/>
    <mergeCell ref="Q71:R71"/>
    <mergeCell ref="Y72:Z72"/>
    <mergeCell ref="Y73:Z73"/>
    <mergeCell ref="Y75:Z75"/>
    <mergeCell ref="AA72:AB72"/>
    <mergeCell ref="AI75:AJ75"/>
    <mergeCell ref="AG70:AH70"/>
    <mergeCell ref="AG71:AH71"/>
    <mergeCell ref="AI70:AJ70"/>
    <mergeCell ref="AI71:AJ71"/>
    <mergeCell ref="AA73:AB73"/>
    <mergeCell ref="AA74:AB74"/>
    <mergeCell ref="AA75:AB75"/>
    <mergeCell ref="AH25:AI25"/>
    <mergeCell ref="AF60:AF65"/>
    <mergeCell ref="O64:O71"/>
    <mergeCell ref="AC70:AF71"/>
    <mergeCell ref="AC72:AF72"/>
    <mergeCell ref="AC73:AF73"/>
    <mergeCell ref="AC74:AF74"/>
    <mergeCell ref="Q56:R56"/>
    <mergeCell ref="AI73:AJ73"/>
    <mergeCell ref="AI74:AJ74"/>
    <mergeCell ref="X69:Z71"/>
    <mergeCell ref="AI72:AJ72"/>
    <mergeCell ref="Y74:Z74"/>
    <mergeCell ref="X54:X65"/>
    <mergeCell ref="AF48:AF59"/>
    <mergeCell ref="Y57:Y59"/>
    <mergeCell ref="Z57:AA57"/>
    <mergeCell ref="Z58:AA58"/>
    <mergeCell ref="X46:X47"/>
    <mergeCell ref="Y46:Y47"/>
    <mergeCell ref="Z48:AA48"/>
    <mergeCell ref="Q31:S31"/>
    <mergeCell ref="BX63:BX65"/>
    <mergeCell ref="BY63:BZ63"/>
    <mergeCell ref="BY64:BZ64"/>
    <mergeCell ref="BY65:BZ65"/>
    <mergeCell ref="Z59:AA59"/>
    <mergeCell ref="AG51:AG53"/>
    <mergeCell ref="AH51:AI51"/>
    <mergeCell ref="AH52:AI52"/>
    <mergeCell ref="AH53:AI53"/>
    <mergeCell ref="AY57:AZ57"/>
    <mergeCell ref="BH56:BI56"/>
    <mergeCell ref="BQ52:BR52"/>
    <mergeCell ref="BH51:BI51"/>
    <mergeCell ref="BQ51:BR51"/>
    <mergeCell ref="BY56:BZ56"/>
    <mergeCell ref="AH57:AI57"/>
    <mergeCell ref="BY57:BZ57"/>
    <mergeCell ref="BX54:BX56"/>
    <mergeCell ref="BX57:BX59"/>
    <mergeCell ref="BY54:BZ54"/>
    <mergeCell ref="AH55:AI55"/>
    <mergeCell ref="BY55:BZ55"/>
    <mergeCell ref="AH54:AI54"/>
    <mergeCell ref="AY58:AZ58"/>
    <mergeCell ref="AH24:AI24"/>
    <mergeCell ref="AH17:AI17"/>
    <mergeCell ref="U17:X17"/>
    <mergeCell ref="U24:X24"/>
    <mergeCell ref="AH20:AI20"/>
    <mergeCell ref="AH21:AI21"/>
    <mergeCell ref="AH22:AI22"/>
    <mergeCell ref="AH23:AI23"/>
    <mergeCell ref="BW63:BW65"/>
    <mergeCell ref="T29:V29"/>
    <mergeCell ref="T30:V30"/>
    <mergeCell ref="BO54:BO65"/>
    <mergeCell ref="BF48:BF63"/>
    <mergeCell ref="AW56:AW71"/>
    <mergeCell ref="AX60:AX63"/>
    <mergeCell ref="AY60:AZ60"/>
    <mergeCell ref="AY61:AZ61"/>
    <mergeCell ref="AY62:AZ62"/>
    <mergeCell ref="AY63:AZ63"/>
    <mergeCell ref="BO46:BO47"/>
    <mergeCell ref="BP46:BP47"/>
    <mergeCell ref="BS46:BS47"/>
    <mergeCell ref="BJ46:BJ47"/>
    <mergeCell ref="BK46:BK47"/>
    <mergeCell ref="AA70:AB71"/>
    <mergeCell ref="BF46:BF47"/>
    <mergeCell ref="BG46:BG47"/>
    <mergeCell ref="AW46:AW47"/>
    <mergeCell ref="AX46:AX47"/>
    <mergeCell ref="BA46:BA47"/>
    <mergeCell ref="BB46:BB47"/>
    <mergeCell ref="AY49:AZ49"/>
    <mergeCell ref="Z50:AA50"/>
    <mergeCell ref="AY50:AZ50"/>
    <mergeCell ref="AY71:AZ71"/>
    <mergeCell ref="AY70:AZ70"/>
    <mergeCell ref="BF68:BF71"/>
    <mergeCell ref="BG68:BG71"/>
    <mergeCell ref="BH68:BI68"/>
    <mergeCell ref="BH69:BI69"/>
    <mergeCell ref="BH70:BI70"/>
    <mergeCell ref="BH71:BI71"/>
    <mergeCell ref="AG63:AG65"/>
    <mergeCell ref="AH63:AI63"/>
    <mergeCell ref="AH64:AI64"/>
    <mergeCell ref="AH65:AI65"/>
    <mergeCell ref="AX68:AX71"/>
    <mergeCell ref="H71:I71"/>
    <mergeCell ref="F48:F55"/>
    <mergeCell ref="G48:G51"/>
    <mergeCell ref="G52:G55"/>
    <mergeCell ref="G56:G59"/>
    <mergeCell ref="G64:G67"/>
    <mergeCell ref="H25:K25"/>
    <mergeCell ref="L25:O25"/>
    <mergeCell ref="P25:R25"/>
    <mergeCell ref="F56:F71"/>
    <mergeCell ref="O48:O63"/>
    <mergeCell ref="G60:G63"/>
    <mergeCell ref="H60:I60"/>
    <mergeCell ref="H61:I61"/>
    <mergeCell ref="H62:I62"/>
    <mergeCell ref="H63:I63"/>
    <mergeCell ref="P52:P55"/>
    <mergeCell ref="Q52:R52"/>
    <mergeCell ref="Q53:R53"/>
    <mergeCell ref="Q54:R54"/>
    <mergeCell ref="Q55:R55"/>
    <mergeCell ref="J29:N30"/>
    <mergeCell ref="J28:P28"/>
    <mergeCell ref="F28:I30"/>
    <mergeCell ref="U19:X19"/>
    <mergeCell ref="Z49:AA49"/>
    <mergeCell ref="U21:X21"/>
    <mergeCell ref="S17:T17"/>
    <mergeCell ref="S16:T16"/>
    <mergeCell ref="S18:T18"/>
    <mergeCell ref="S19:T19"/>
    <mergeCell ref="Y24:AA24"/>
    <mergeCell ref="Y25:AA25"/>
    <mergeCell ref="Q32:S32"/>
    <mergeCell ref="Q33:S33"/>
    <mergeCell ref="Q34:S34"/>
    <mergeCell ref="AH19:AI19"/>
    <mergeCell ref="Y16:AA16"/>
    <mergeCell ref="Y17:AA17"/>
    <mergeCell ref="Y18:AA18"/>
    <mergeCell ref="Y19:AA19"/>
    <mergeCell ref="F7:G7"/>
    <mergeCell ref="AB9:AB11"/>
    <mergeCell ref="AI9:AI11"/>
    <mergeCell ref="F12:G13"/>
    <mergeCell ref="Q7:R7"/>
    <mergeCell ref="I7:K7"/>
    <mergeCell ref="AH7:AI7"/>
    <mergeCell ref="M7:N7"/>
    <mergeCell ref="U7:V7"/>
    <mergeCell ref="AA7:AB7"/>
    <mergeCell ref="AH13:AI13"/>
    <mergeCell ref="AH12:AJ12"/>
    <mergeCell ref="P12:R13"/>
    <mergeCell ref="S12:T13"/>
    <mergeCell ref="F14:G15"/>
    <mergeCell ref="AH14:AI14"/>
    <mergeCell ref="AH15:AI15"/>
    <mergeCell ref="U16:X16"/>
    <mergeCell ref="U18:X18"/>
    <mergeCell ref="H15:K15"/>
    <mergeCell ref="L14:O14"/>
    <mergeCell ref="L15:O15"/>
    <mergeCell ref="P15:R15"/>
    <mergeCell ref="U12:X13"/>
    <mergeCell ref="U14:X14"/>
    <mergeCell ref="U15:X15"/>
    <mergeCell ref="AH16:AI16"/>
    <mergeCell ref="AH18:AI18"/>
    <mergeCell ref="Y21:AA21"/>
    <mergeCell ref="Y14:AA14"/>
    <mergeCell ref="Y15:AA15"/>
    <mergeCell ref="Y12:AA13"/>
    <mergeCell ref="AF12:AG12"/>
    <mergeCell ref="S14:T14"/>
    <mergeCell ref="S15:T15"/>
    <mergeCell ref="F16:G19"/>
    <mergeCell ref="H16:K16"/>
    <mergeCell ref="H18:K18"/>
    <mergeCell ref="H19:K19"/>
    <mergeCell ref="L16:O16"/>
    <mergeCell ref="L18:O18"/>
    <mergeCell ref="L19:O19"/>
    <mergeCell ref="P16:R16"/>
    <mergeCell ref="P18:R18"/>
    <mergeCell ref="P19:R19"/>
    <mergeCell ref="H17:K17"/>
    <mergeCell ref="L17:O17"/>
    <mergeCell ref="P17:R17"/>
    <mergeCell ref="P14:R14"/>
    <mergeCell ref="H12:K13"/>
    <mergeCell ref="L12:O13"/>
    <mergeCell ref="H14:K14"/>
    <mergeCell ref="S22:T22"/>
    <mergeCell ref="S23:T23"/>
    <mergeCell ref="U22:X22"/>
    <mergeCell ref="U23:X23"/>
    <mergeCell ref="Q28:V28"/>
    <mergeCell ref="Y22:AA22"/>
    <mergeCell ref="Y23:AA23"/>
    <mergeCell ref="F20:G23"/>
    <mergeCell ref="H20:K20"/>
    <mergeCell ref="H21:K21"/>
    <mergeCell ref="H22:K22"/>
    <mergeCell ref="H23:K23"/>
    <mergeCell ref="L20:O20"/>
    <mergeCell ref="L21:O21"/>
    <mergeCell ref="L22:O22"/>
    <mergeCell ref="L23:O23"/>
    <mergeCell ref="P20:R20"/>
    <mergeCell ref="P21:R21"/>
    <mergeCell ref="P22:R22"/>
    <mergeCell ref="P23:R23"/>
    <mergeCell ref="S20:T20"/>
    <mergeCell ref="S21:T21"/>
    <mergeCell ref="U20:X20"/>
    <mergeCell ref="Y20:AA20"/>
    <mergeCell ref="O29:P30"/>
    <mergeCell ref="S25:T25"/>
    <mergeCell ref="U25:X25"/>
    <mergeCell ref="H24:K24"/>
    <mergeCell ref="L24:O24"/>
    <mergeCell ref="P24:R24"/>
    <mergeCell ref="S24:T24"/>
    <mergeCell ref="J31:N31"/>
    <mergeCell ref="G31:I31"/>
    <mergeCell ref="O31:P31"/>
    <mergeCell ref="T31:V31"/>
    <mergeCell ref="Q29:S29"/>
    <mergeCell ref="Q30:S30"/>
    <mergeCell ref="F24:G25"/>
    <mergeCell ref="G32:I32"/>
    <mergeCell ref="G33:I33"/>
    <mergeCell ref="AB46:AB47"/>
    <mergeCell ref="O46:O47"/>
    <mergeCell ref="P46:P47"/>
    <mergeCell ref="S46:S47"/>
    <mergeCell ref="T46:T47"/>
    <mergeCell ref="H40:I40"/>
    <mergeCell ref="F43:G43"/>
    <mergeCell ref="F46:F47"/>
    <mergeCell ref="G46:G47"/>
    <mergeCell ref="J46:J47"/>
    <mergeCell ref="K46:K47"/>
    <mergeCell ref="G34:I34"/>
    <mergeCell ref="J34:N34"/>
    <mergeCell ref="J33:N33"/>
    <mergeCell ref="J32:N32"/>
    <mergeCell ref="O34:P34"/>
    <mergeCell ref="O33:P33"/>
    <mergeCell ref="O32:P32"/>
    <mergeCell ref="T33:V33"/>
    <mergeCell ref="T34:V34"/>
    <mergeCell ref="T32:V32"/>
    <mergeCell ref="X48:X53"/>
    <mergeCell ref="Y48:Y50"/>
    <mergeCell ref="Y51:Y53"/>
    <mergeCell ref="H52:I52"/>
    <mergeCell ref="Z52:AA52"/>
    <mergeCell ref="AY52:AZ52"/>
    <mergeCell ref="H51:I51"/>
    <mergeCell ref="Q51:R51"/>
    <mergeCell ref="Z51:AA51"/>
    <mergeCell ref="AY51:AZ51"/>
    <mergeCell ref="AY48:AZ48"/>
    <mergeCell ref="AG48:AG50"/>
    <mergeCell ref="BY50:BZ50"/>
    <mergeCell ref="BH48:BI48"/>
    <mergeCell ref="BQ48:BR48"/>
    <mergeCell ref="BH49:BI49"/>
    <mergeCell ref="BQ49:BR49"/>
    <mergeCell ref="BH50:BI50"/>
    <mergeCell ref="BH53:BI53"/>
    <mergeCell ref="BH54:BI54"/>
    <mergeCell ref="BH55:BI55"/>
    <mergeCell ref="BQ53:BR53"/>
    <mergeCell ref="BX51:BX53"/>
    <mergeCell ref="BY51:BZ51"/>
    <mergeCell ref="BY52:BZ52"/>
    <mergeCell ref="BY53:BZ53"/>
    <mergeCell ref="BW48:BW59"/>
    <mergeCell ref="BY49:BZ49"/>
    <mergeCell ref="BY58:BZ58"/>
    <mergeCell ref="BQ65:BR65"/>
    <mergeCell ref="H67:I67"/>
    <mergeCell ref="Q67:R67"/>
    <mergeCell ref="AH48:AI48"/>
    <mergeCell ref="AY67:AZ67"/>
    <mergeCell ref="BH67:BI67"/>
    <mergeCell ref="AY64:AZ64"/>
    <mergeCell ref="BH64:BI64"/>
    <mergeCell ref="BQ63:BR63"/>
    <mergeCell ref="AY65:AZ65"/>
    <mergeCell ref="AH62:AI62"/>
    <mergeCell ref="AH59:AI59"/>
    <mergeCell ref="BH62:BI62"/>
    <mergeCell ref="BQ61:BR61"/>
    <mergeCell ref="BP57:BP59"/>
    <mergeCell ref="BQ57:BR57"/>
    <mergeCell ref="BQ58:BR58"/>
    <mergeCell ref="BQ59:BR59"/>
    <mergeCell ref="BH57:BI57"/>
    <mergeCell ref="H48:I48"/>
    <mergeCell ref="H49:I49"/>
    <mergeCell ref="H50:I50"/>
    <mergeCell ref="Z53:AA53"/>
    <mergeCell ref="AY53:AZ53"/>
    <mergeCell ref="BY48:BZ48"/>
    <mergeCell ref="H64:I64"/>
    <mergeCell ref="Q64:R64"/>
    <mergeCell ref="Z63:AA63"/>
    <mergeCell ref="H65:I65"/>
    <mergeCell ref="BP48:BP50"/>
    <mergeCell ref="BP51:BP53"/>
    <mergeCell ref="BP54:BP56"/>
    <mergeCell ref="BP60:BP62"/>
    <mergeCell ref="BX48:BX50"/>
    <mergeCell ref="P64:P67"/>
    <mergeCell ref="BH63:BI63"/>
    <mergeCell ref="BQ62:BR62"/>
    <mergeCell ref="BG48:BG51"/>
    <mergeCell ref="BG56:BG59"/>
    <mergeCell ref="BG60:BG63"/>
    <mergeCell ref="BQ55:BR55"/>
    <mergeCell ref="BQ60:BR60"/>
    <mergeCell ref="BG52:BG55"/>
    <mergeCell ref="BH52:BI52"/>
    <mergeCell ref="Q66:R66"/>
    <mergeCell ref="Z65:AA65"/>
    <mergeCell ref="AY66:AZ66"/>
    <mergeCell ref="BH66:BI66"/>
    <mergeCell ref="H59:I59"/>
    <mergeCell ref="Q63:R63"/>
    <mergeCell ref="Z62:AA62"/>
    <mergeCell ref="AY59:AZ59"/>
    <mergeCell ref="H58:I58"/>
    <mergeCell ref="Q62:R62"/>
    <mergeCell ref="Z61:AA61"/>
    <mergeCell ref="AH56:AI56"/>
    <mergeCell ref="AH58:AI58"/>
    <mergeCell ref="H70:I70"/>
    <mergeCell ref="AG54:AG56"/>
    <mergeCell ref="BY62:BZ62"/>
    <mergeCell ref="BW60:BW62"/>
    <mergeCell ref="BY59:BZ59"/>
    <mergeCell ref="AH60:AI60"/>
    <mergeCell ref="BY60:BZ60"/>
    <mergeCell ref="AH61:AI61"/>
    <mergeCell ref="AY56:AZ56"/>
    <mergeCell ref="BH60:BI60"/>
    <mergeCell ref="BQ56:BR56"/>
    <mergeCell ref="AW48:AW55"/>
    <mergeCell ref="AX48:AX51"/>
    <mergeCell ref="AX52:AX55"/>
    <mergeCell ref="AX56:AX59"/>
    <mergeCell ref="AX64:AX67"/>
    <mergeCell ref="BG64:BG67"/>
    <mergeCell ref="BO48:BO53"/>
    <mergeCell ref="H68:I68"/>
    <mergeCell ref="AH49:AI49"/>
    <mergeCell ref="AY68:AZ68"/>
    <mergeCell ref="Q65:R65"/>
    <mergeCell ref="Z64:AA64"/>
    <mergeCell ref="H66:I66"/>
    <mergeCell ref="BW46:BW47"/>
    <mergeCell ref="BX46:BX47"/>
    <mergeCell ref="CA46:CA47"/>
    <mergeCell ref="AG60:AG62"/>
    <mergeCell ref="AF46:AF47"/>
    <mergeCell ref="AG46:AG47"/>
    <mergeCell ref="AJ46:AJ47"/>
    <mergeCell ref="H69:I69"/>
    <mergeCell ref="AH50:AI50"/>
    <mergeCell ref="H57:I57"/>
    <mergeCell ref="Q61:R61"/>
    <mergeCell ref="Z60:AA60"/>
    <mergeCell ref="H54:I54"/>
    <mergeCell ref="Q58:R58"/>
    <mergeCell ref="Z54:AA54"/>
    <mergeCell ref="H55:I55"/>
    <mergeCell ref="Q59:R59"/>
    <mergeCell ref="Z55:AA55"/>
    <mergeCell ref="H56:I56"/>
    <mergeCell ref="H53:I53"/>
    <mergeCell ref="Q57:R57"/>
    <mergeCell ref="BY61:BZ61"/>
    <mergeCell ref="AG57:AG59"/>
    <mergeCell ref="BH61:BI61"/>
    <mergeCell ref="G68:G71"/>
    <mergeCell ref="BX60:BX62"/>
    <mergeCell ref="Q50:R50"/>
    <mergeCell ref="Q49:R49"/>
    <mergeCell ref="Q48:R48"/>
    <mergeCell ref="P48:P51"/>
    <mergeCell ref="P56:P59"/>
    <mergeCell ref="P60:P63"/>
    <mergeCell ref="BF64:BF67"/>
    <mergeCell ref="BP63:BP65"/>
    <mergeCell ref="BQ50:BR50"/>
    <mergeCell ref="AY69:AZ69"/>
    <mergeCell ref="BH65:BI65"/>
    <mergeCell ref="BQ64:BR64"/>
    <mergeCell ref="Y54:Y56"/>
    <mergeCell ref="Y60:Y62"/>
    <mergeCell ref="Y63:Y65"/>
    <mergeCell ref="Q60:R60"/>
    <mergeCell ref="Z56:AA56"/>
    <mergeCell ref="AY54:AZ54"/>
    <mergeCell ref="BH58:BI58"/>
    <mergeCell ref="BQ54:BR54"/>
    <mergeCell ref="AY55:AZ55"/>
    <mergeCell ref="BH59:BI59"/>
  </mergeCells>
  <phoneticPr fontId="4"/>
  <conditionalFormatting sqref="W7 T7:U7">
    <cfRule type="expression" dxfId="12" priority="247">
      <formula>$W$7="大"</formula>
    </cfRule>
    <cfRule type="expression" dxfId="11" priority="248">
      <formula>$W$7="中"</formula>
    </cfRule>
    <cfRule type="expression" dxfId="10" priority="249">
      <formula>$W$7="小"</formula>
    </cfRule>
  </conditionalFormatting>
  <conditionalFormatting sqref="AH14:AH25 AJ14:AJ25">
    <cfRule type="expression" dxfId="9" priority="292">
      <formula>IF($W$7="大",$AJ14=MAX($AG14,$AJ14))</formula>
    </cfRule>
    <cfRule type="expression" dxfId="8" priority="293">
      <formula>IF($W$7="中",$AJ14=MAX($AG14,$AJ14))</formula>
    </cfRule>
    <cfRule type="expression" dxfId="7" priority="294">
      <formula>$AH14="省エネ基準"</formula>
    </cfRule>
    <cfRule type="expression" dxfId="6" priority="295">
      <formula>$AH14="ZEH"</formula>
    </cfRule>
  </conditionalFormatting>
  <conditionalFormatting sqref="AH14:AH25 AJ14:AJ25">
    <cfRule type="expression" dxfId="5" priority="300">
      <formula>IF($W$7="小",$AJ14=MAX($AG14,$AJ14))</formula>
    </cfRule>
  </conditionalFormatting>
  <conditionalFormatting sqref="AF14:AG25">
    <cfRule type="expression" dxfId="4" priority="302">
      <formula>IF($W$7="小",$AG14=MAX($AG14,$AJ14))</formula>
    </cfRule>
  </conditionalFormatting>
  <conditionalFormatting sqref="AF14:AG25">
    <cfRule type="expression" dxfId="3" priority="498">
      <formula>IF($W$7="大",$AG14=MAX($AG14,$AJ14))</formula>
    </cfRule>
    <cfRule type="expression" dxfId="2" priority="499">
      <formula>IF($W$7="中",$AG14=MAX($AG14,$AJ14))</formula>
    </cfRule>
    <cfRule type="expression" dxfId="1" priority="500">
      <formula>$AF14="Aグレード"</formula>
    </cfRule>
    <cfRule type="expression" dxfId="0" priority="501">
      <formula>$AF14="Sグレード"</formula>
    </cfRule>
  </conditionalFormatting>
  <dataValidations count="3">
    <dataValidation type="list" allowBlank="1" showInputMessage="1" showErrorMessage="1" sqref="F43:G43" xr:uid="{00000000-0002-0000-0500-000000000000}">
      <formula1>$A$39:$A$41</formula1>
    </dataValidation>
    <dataValidation type="list" allowBlank="1" showInputMessage="1" showErrorMessage="1" sqref="F7:G7" xr:uid="{00000000-0002-0000-0500-000001000000}">
      <formula1>$A$2:$A$3</formula1>
    </dataValidation>
    <dataValidation type="list" allowBlank="1" showInputMessage="1" showErrorMessage="1" sqref="I7:K7" xr:uid="{00000000-0002-0000-0500-000002000000}">
      <formula1>$A$6:$A$7</formula1>
    </dataValidation>
  </dataValidations>
  <printOptions horizontalCentered="1"/>
  <pageMargins left="0" right="0" top="0" bottom="0" header="0.31496062992125984" footer="0.31496062992125984"/>
  <pageSetup paperSize="9" scale="52" fitToHeight="0" orientation="landscape" r:id="rId1"/>
  <rowBreaks count="1" manualBreakCount="1">
    <brk id="36" min="4" max="3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6"/>
  <sheetViews>
    <sheetView topLeftCell="AB1" zoomScale="70" zoomScaleNormal="70" workbookViewId="0">
      <selection activeCell="AH13" sqref="AH13"/>
    </sheetView>
  </sheetViews>
  <sheetFormatPr defaultRowHeight="18.75" outlineLevelCol="1" x14ac:dyDescent="0.4"/>
  <cols>
    <col min="1" max="1" width="9" hidden="1" customWidth="1" outlineLevel="1"/>
    <col min="2" max="2" width="13.5" hidden="1" customWidth="1" outlineLevel="1"/>
    <col min="3" max="3" width="11" hidden="1" customWidth="1" outlineLevel="1"/>
    <col min="4" max="4" width="19.25" hidden="1" customWidth="1" outlineLevel="1"/>
    <col min="5" max="5" width="15.125" hidden="1" customWidth="1" outlineLevel="1"/>
    <col min="6" max="6" width="23" hidden="1" customWidth="1" outlineLevel="1"/>
    <col min="7" max="7" width="10.25" hidden="1" customWidth="1" outlineLevel="1"/>
    <col min="8" max="12" width="9" hidden="1" customWidth="1" outlineLevel="1"/>
    <col min="13" max="13" width="10.875" hidden="1" customWidth="1" outlineLevel="1"/>
    <col min="14" max="27" width="9" hidden="1" customWidth="1" outlineLevel="1"/>
    <col min="28" max="28" width="9" collapsed="1"/>
  </cols>
  <sheetData>
    <row r="1" spans="1:22" x14ac:dyDescent="0.4">
      <c r="A1" t="s">
        <v>161</v>
      </c>
      <c r="B1" t="str">
        <f>'2枚建'!F7</f>
        <v>4地域以南</v>
      </c>
      <c r="D1" t="s">
        <v>122</v>
      </c>
      <c r="G1" t="s">
        <v>105</v>
      </c>
      <c r="M1" t="s">
        <v>132</v>
      </c>
      <c r="Q1" t="s">
        <v>52</v>
      </c>
    </row>
    <row r="2" spans="1:22" x14ac:dyDescent="0.4">
      <c r="A2" t="s">
        <v>190</v>
      </c>
      <c r="B2" t="str">
        <f>'2枚建(戸先錠)'!F7</f>
        <v>1～3地域</v>
      </c>
      <c r="D2" t="s">
        <v>60</v>
      </c>
      <c r="G2" t="s">
        <v>106</v>
      </c>
      <c r="M2" t="s">
        <v>133</v>
      </c>
      <c r="Q2" t="s">
        <v>53</v>
      </c>
    </row>
    <row r="3" spans="1:22" x14ac:dyDescent="0.4">
      <c r="A3" t="s">
        <v>162</v>
      </c>
      <c r="B3" t="str">
        <f>'4枚建'!F7</f>
        <v>1～3地域</v>
      </c>
      <c r="G3" t="s">
        <v>107</v>
      </c>
      <c r="Q3" t="s">
        <v>55</v>
      </c>
    </row>
    <row r="4" spans="1:22" x14ac:dyDescent="0.4">
      <c r="A4" t="s">
        <v>204</v>
      </c>
      <c r="B4" t="str">
        <f>FIX!F7</f>
        <v>1～3地域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>
        <v>7</v>
      </c>
      <c r="S4" t="s">
        <v>56</v>
      </c>
      <c r="U4" t="s">
        <v>54</v>
      </c>
    </row>
    <row r="5" spans="1:22" x14ac:dyDescent="0.4">
      <c r="A5" t="s">
        <v>205</v>
      </c>
      <c r="B5" t="str">
        <f>開き!F7</f>
        <v>1～3地域</v>
      </c>
      <c r="G5" s="1"/>
      <c r="H5" s="1" t="s">
        <v>161</v>
      </c>
      <c r="I5" s="1" t="s">
        <v>190</v>
      </c>
      <c r="J5" s="1" t="s">
        <v>162</v>
      </c>
      <c r="K5" s="1" t="s">
        <v>204</v>
      </c>
      <c r="L5" s="1" t="s">
        <v>205</v>
      </c>
      <c r="M5" t="s">
        <v>123</v>
      </c>
      <c r="N5" t="s">
        <v>61</v>
      </c>
      <c r="P5" t="s">
        <v>57</v>
      </c>
      <c r="Q5" t="s">
        <v>58</v>
      </c>
      <c r="R5" t="s">
        <v>41</v>
      </c>
      <c r="S5" t="s">
        <v>59</v>
      </c>
      <c r="T5" t="s">
        <v>61</v>
      </c>
      <c r="U5" t="s">
        <v>59</v>
      </c>
      <c r="V5" t="s">
        <v>61</v>
      </c>
    </row>
    <row r="6" spans="1:22" x14ac:dyDescent="0.4">
      <c r="D6" t="s">
        <v>62</v>
      </c>
      <c r="E6" t="s">
        <v>63</v>
      </c>
      <c r="F6" t="s">
        <v>64</v>
      </c>
      <c r="G6" s="1" t="str">
        <f t="shared" ref="G6:G13" si="0">IF(P6="〇",$G$1,IF(Q6="〇",$G$2,IF(R6="〇",$G$3,"対象外")))</f>
        <v>Sグレード</v>
      </c>
      <c r="H6" s="1" t="str">
        <f t="shared" ref="H6:H13" si="1">IF($B$1=$M$5,M6,N6)</f>
        <v>ZEH</v>
      </c>
      <c r="I6" s="1" t="str">
        <f t="shared" ref="I6:I13" si="2">IF($B$2=$M$5,M6,N6)</f>
        <v>ZEH</v>
      </c>
      <c r="J6" s="1" t="str">
        <f t="shared" ref="J6:J13" si="3">IF($B$3=$M$5,M6,N6)</f>
        <v>ZEH</v>
      </c>
      <c r="K6" s="1" t="str">
        <f t="shared" ref="K6:K13" si="4">IF($B$4=$M$5,M6,N6)</f>
        <v>ZEH</v>
      </c>
      <c r="L6" s="1" t="str">
        <f t="shared" ref="L6:L13" si="5">IF($B$5=$M$5,M6,N6)</f>
        <v>ZEH</v>
      </c>
      <c r="M6" t="str">
        <f t="shared" ref="M6:N13" si="6">IF(S6="〇",$M$1,IF(U6="〇",$M$2,"対象外"))</f>
        <v>ZEH</v>
      </c>
      <c r="N6" t="str">
        <f t="shared" si="6"/>
        <v>ZEH</v>
      </c>
      <c r="Q6" t="s">
        <v>66</v>
      </c>
      <c r="R6" t="s">
        <v>67</v>
      </c>
      <c r="S6" t="s">
        <v>67</v>
      </c>
      <c r="T6" t="s">
        <v>67</v>
      </c>
      <c r="U6" t="s">
        <v>68</v>
      </c>
      <c r="V6" t="s">
        <v>66</v>
      </c>
    </row>
    <row r="7" spans="1:22" x14ac:dyDescent="0.4">
      <c r="D7" t="s">
        <v>62</v>
      </c>
      <c r="E7" t="s">
        <v>63</v>
      </c>
      <c r="F7" t="s">
        <v>69</v>
      </c>
      <c r="G7" s="1" t="str">
        <f t="shared" si="0"/>
        <v>Aグレード</v>
      </c>
      <c r="H7" s="1" t="str">
        <f t="shared" si="1"/>
        <v>ZEH</v>
      </c>
      <c r="I7" s="1" t="str">
        <f t="shared" si="2"/>
        <v>ZEH</v>
      </c>
      <c r="J7" s="1" t="str">
        <f t="shared" si="3"/>
        <v>ZEH</v>
      </c>
      <c r="K7" s="1" t="str">
        <f t="shared" si="4"/>
        <v>ZEH</v>
      </c>
      <c r="L7" s="1" t="str">
        <f t="shared" si="5"/>
        <v>ZEH</v>
      </c>
      <c r="M7" t="str">
        <f t="shared" si="6"/>
        <v>ZEH</v>
      </c>
      <c r="N7" t="str">
        <f t="shared" si="6"/>
        <v>ZEH</v>
      </c>
      <c r="R7" t="s">
        <v>67</v>
      </c>
      <c r="S7" t="s">
        <v>67</v>
      </c>
      <c r="T7" t="s">
        <v>67</v>
      </c>
      <c r="U7" t="s">
        <v>67</v>
      </c>
      <c r="V7" t="s">
        <v>67</v>
      </c>
    </row>
    <row r="8" spans="1:22" x14ac:dyDescent="0.4">
      <c r="D8" t="s">
        <v>62</v>
      </c>
      <c r="E8" t="s">
        <v>63</v>
      </c>
      <c r="F8" t="s">
        <v>70</v>
      </c>
      <c r="G8" s="1" t="str">
        <f t="shared" si="0"/>
        <v>対象外</v>
      </c>
      <c r="H8" s="1" t="str">
        <f t="shared" si="1"/>
        <v>ZEH</v>
      </c>
      <c r="I8" s="1" t="str">
        <f t="shared" si="2"/>
        <v>省エネ基準</v>
      </c>
      <c r="J8" s="1" t="str">
        <f t="shared" si="3"/>
        <v>省エネ基準</v>
      </c>
      <c r="K8" s="1" t="str">
        <f t="shared" si="4"/>
        <v>省エネ基準</v>
      </c>
      <c r="L8" s="1" t="str">
        <f t="shared" si="5"/>
        <v>省エネ基準</v>
      </c>
      <c r="M8" t="str">
        <f t="shared" si="6"/>
        <v>省エネ基準</v>
      </c>
      <c r="N8" t="str">
        <f t="shared" si="6"/>
        <v>ZEH</v>
      </c>
      <c r="T8" t="s">
        <v>67</v>
      </c>
      <c r="U8" t="s">
        <v>67</v>
      </c>
      <c r="V8" t="s">
        <v>68</v>
      </c>
    </row>
    <row r="9" spans="1:22" x14ac:dyDescent="0.4">
      <c r="D9" t="s">
        <v>62</v>
      </c>
      <c r="E9" t="s">
        <v>63</v>
      </c>
      <c r="F9" t="s">
        <v>71</v>
      </c>
      <c r="G9" s="1" t="str">
        <f t="shared" si="0"/>
        <v>対象外</v>
      </c>
      <c r="H9" s="1" t="str">
        <f t="shared" si="1"/>
        <v>省エネ基準</v>
      </c>
      <c r="I9" s="1" t="str">
        <f t="shared" si="2"/>
        <v>対象外</v>
      </c>
      <c r="J9" s="1" t="str">
        <f t="shared" si="3"/>
        <v>対象外</v>
      </c>
      <c r="K9" s="1" t="str">
        <f t="shared" si="4"/>
        <v>対象外</v>
      </c>
      <c r="L9" s="1" t="str">
        <f t="shared" si="5"/>
        <v>対象外</v>
      </c>
      <c r="M9" t="str">
        <f t="shared" si="6"/>
        <v>対象外</v>
      </c>
      <c r="N9" t="str">
        <f t="shared" si="6"/>
        <v>省エネ基準</v>
      </c>
      <c r="V9" t="s">
        <v>67</v>
      </c>
    </row>
    <row r="10" spans="1:22" x14ac:dyDescent="0.4">
      <c r="D10" t="s">
        <v>72</v>
      </c>
      <c r="E10" t="s">
        <v>73</v>
      </c>
      <c r="F10" t="s">
        <v>64</v>
      </c>
      <c r="G10" s="1" t="str">
        <f t="shared" si="0"/>
        <v>Sグレード</v>
      </c>
      <c r="H10" s="1" t="str">
        <f t="shared" si="1"/>
        <v>ZEH</v>
      </c>
      <c r="I10" s="1" t="str">
        <f t="shared" si="2"/>
        <v>ZEH</v>
      </c>
      <c r="J10" s="1" t="str">
        <f t="shared" si="3"/>
        <v>ZEH</v>
      </c>
      <c r="K10" s="1" t="str">
        <f t="shared" si="4"/>
        <v>ZEH</v>
      </c>
      <c r="L10" s="1" t="str">
        <f t="shared" si="5"/>
        <v>ZEH</v>
      </c>
      <c r="M10" t="str">
        <f t="shared" si="6"/>
        <v>ZEH</v>
      </c>
      <c r="N10" t="str">
        <f t="shared" si="6"/>
        <v>ZEH</v>
      </c>
      <c r="Q10" t="s">
        <v>67</v>
      </c>
      <c r="R10" t="s">
        <v>67</v>
      </c>
      <c r="S10" t="s">
        <v>67</v>
      </c>
      <c r="T10" t="s">
        <v>67</v>
      </c>
      <c r="U10" t="s">
        <v>67</v>
      </c>
      <c r="V10" t="s">
        <v>67</v>
      </c>
    </row>
    <row r="11" spans="1:22" x14ac:dyDescent="0.4">
      <c r="D11" t="s">
        <v>62</v>
      </c>
      <c r="E11" t="s">
        <v>73</v>
      </c>
      <c r="F11" t="s">
        <v>69</v>
      </c>
      <c r="G11" s="1" t="str">
        <f t="shared" si="0"/>
        <v>Aグレード</v>
      </c>
      <c r="H11" s="1" t="str">
        <f t="shared" si="1"/>
        <v>ZEH</v>
      </c>
      <c r="I11" s="1" t="str">
        <f t="shared" si="2"/>
        <v>ZEH</v>
      </c>
      <c r="J11" s="1" t="str">
        <f t="shared" si="3"/>
        <v>ZEH</v>
      </c>
      <c r="K11" s="1" t="str">
        <f t="shared" si="4"/>
        <v>ZEH</v>
      </c>
      <c r="L11" s="1" t="str">
        <f t="shared" si="5"/>
        <v>ZEH</v>
      </c>
      <c r="M11" t="str">
        <f t="shared" si="6"/>
        <v>ZEH</v>
      </c>
      <c r="N11" t="str">
        <f t="shared" si="6"/>
        <v>ZEH</v>
      </c>
      <c r="R11" t="s">
        <v>67</v>
      </c>
      <c r="S11" t="s">
        <v>67</v>
      </c>
      <c r="T11" t="s">
        <v>67</v>
      </c>
      <c r="U11" t="s">
        <v>67</v>
      </c>
      <c r="V11" t="s">
        <v>67</v>
      </c>
    </row>
    <row r="12" spans="1:22" x14ac:dyDescent="0.4">
      <c r="D12" t="s">
        <v>62</v>
      </c>
      <c r="E12" t="s">
        <v>73</v>
      </c>
      <c r="F12" t="s">
        <v>70</v>
      </c>
      <c r="G12" s="1" t="str">
        <f t="shared" si="0"/>
        <v>対象外</v>
      </c>
      <c r="H12" s="1" t="str">
        <f t="shared" si="1"/>
        <v>ZEH</v>
      </c>
      <c r="I12" s="1" t="str">
        <f t="shared" si="2"/>
        <v>省エネ基準</v>
      </c>
      <c r="J12" s="1" t="str">
        <f t="shared" si="3"/>
        <v>省エネ基準</v>
      </c>
      <c r="K12" s="1" t="str">
        <f t="shared" si="4"/>
        <v>省エネ基準</v>
      </c>
      <c r="L12" s="1" t="str">
        <f t="shared" si="5"/>
        <v>省エネ基準</v>
      </c>
      <c r="M12" t="str">
        <f t="shared" si="6"/>
        <v>省エネ基準</v>
      </c>
      <c r="N12" t="str">
        <f t="shared" si="6"/>
        <v>ZEH</v>
      </c>
      <c r="T12" t="s">
        <v>67</v>
      </c>
      <c r="U12" t="s">
        <v>67</v>
      </c>
      <c r="V12" t="s">
        <v>67</v>
      </c>
    </row>
    <row r="13" spans="1:22" x14ac:dyDescent="0.4">
      <c r="D13" t="s">
        <v>62</v>
      </c>
      <c r="E13" t="s">
        <v>73</v>
      </c>
      <c r="F13" t="s">
        <v>71</v>
      </c>
      <c r="G13" s="1" t="str">
        <f t="shared" si="0"/>
        <v>対象外</v>
      </c>
      <c r="H13" s="1" t="str">
        <f t="shared" si="1"/>
        <v>省エネ基準</v>
      </c>
      <c r="I13" s="1" t="str">
        <f t="shared" si="2"/>
        <v>対象外</v>
      </c>
      <c r="J13" s="1" t="str">
        <f t="shared" si="3"/>
        <v>対象外</v>
      </c>
      <c r="K13" s="1" t="str">
        <f t="shared" si="4"/>
        <v>対象外</v>
      </c>
      <c r="L13" s="1" t="str">
        <f t="shared" si="5"/>
        <v>対象外</v>
      </c>
      <c r="M13" t="str">
        <f t="shared" si="6"/>
        <v>対象外</v>
      </c>
      <c r="N13" t="str">
        <f t="shared" si="6"/>
        <v>省エネ基準</v>
      </c>
      <c r="V13" t="s">
        <v>67</v>
      </c>
    </row>
    <row r="16" spans="1:22" x14ac:dyDescent="0.4">
      <c r="E16" t="s">
        <v>276</v>
      </c>
      <c r="F16" t="s">
        <v>282</v>
      </c>
    </row>
    <row r="17" spans="4:12" x14ac:dyDescent="0.4">
      <c r="D17" t="s">
        <v>122</v>
      </c>
      <c r="E17" t="s">
        <v>277</v>
      </c>
      <c r="F17" t="s">
        <v>279</v>
      </c>
    </row>
    <row r="18" spans="4:12" x14ac:dyDescent="0.4">
      <c r="D18" t="s">
        <v>60</v>
      </c>
      <c r="E18" t="s">
        <v>279</v>
      </c>
      <c r="F18" t="s">
        <v>281</v>
      </c>
    </row>
    <row r="22" spans="4:12" x14ac:dyDescent="0.4">
      <c r="H22" t="s">
        <v>108</v>
      </c>
      <c r="I22" t="s">
        <v>109</v>
      </c>
      <c r="J22" t="s">
        <v>110</v>
      </c>
      <c r="K22" t="s">
        <v>132</v>
      </c>
      <c r="L22" t="s">
        <v>146</v>
      </c>
    </row>
    <row r="23" spans="4:12" x14ac:dyDescent="0.4">
      <c r="D23" t="s">
        <v>77</v>
      </c>
      <c r="E23" t="s">
        <v>34</v>
      </c>
      <c r="F23" t="s">
        <v>65</v>
      </c>
      <c r="G23" t="s">
        <v>74</v>
      </c>
      <c r="H23" t="s">
        <v>78</v>
      </c>
      <c r="I23">
        <v>84000</v>
      </c>
      <c r="J23">
        <v>69000</v>
      </c>
      <c r="K23">
        <v>31000</v>
      </c>
      <c r="L23">
        <v>23000</v>
      </c>
    </row>
    <row r="24" spans="4:12" x14ac:dyDescent="0.4">
      <c r="D24" t="s">
        <v>79</v>
      </c>
      <c r="E24" t="s">
        <v>35</v>
      </c>
      <c r="F24" t="s">
        <v>65</v>
      </c>
      <c r="G24" t="s">
        <v>75</v>
      </c>
      <c r="H24" t="s">
        <v>78</v>
      </c>
      <c r="I24">
        <v>57000</v>
      </c>
      <c r="J24">
        <v>47000</v>
      </c>
      <c r="K24">
        <v>24000</v>
      </c>
      <c r="L24">
        <v>18000</v>
      </c>
    </row>
    <row r="25" spans="4:12" x14ac:dyDescent="0.4">
      <c r="D25" t="s">
        <v>80</v>
      </c>
      <c r="E25" t="s">
        <v>36</v>
      </c>
      <c r="F25" t="s">
        <v>65</v>
      </c>
      <c r="G25" t="s">
        <v>76</v>
      </c>
      <c r="H25" t="s">
        <v>78</v>
      </c>
      <c r="I25">
        <v>36000</v>
      </c>
      <c r="J25">
        <v>30000</v>
      </c>
      <c r="K25">
        <v>20000</v>
      </c>
      <c r="L25">
        <v>15000</v>
      </c>
    </row>
    <row r="26" spans="4:12" x14ac:dyDescent="0.4">
      <c r="D26" t="s">
        <v>87</v>
      </c>
      <c r="E26" t="s">
        <v>81</v>
      </c>
      <c r="F26" t="s">
        <v>65</v>
      </c>
      <c r="G26" t="s">
        <v>82</v>
      </c>
      <c r="H26" t="s">
        <v>78</v>
      </c>
      <c r="I26">
        <v>36000</v>
      </c>
      <c r="J26">
        <v>30000</v>
      </c>
      <c r="K26">
        <v>0</v>
      </c>
      <c r="L26">
        <v>0</v>
      </c>
    </row>
  </sheetData>
  <sheetProtection password="CC29"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ガイド</vt:lpstr>
      <vt:lpstr>2枚建</vt:lpstr>
      <vt:lpstr>2枚建(戸先錠)</vt:lpstr>
      <vt:lpstr>4枚建</vt:lpstr>
      <vt:lpstr>FIX</vt:lpstr>
      <vt:lpstr>開き</vt:lpstr>
      <vt:lpstr>BD</vt:lpstr>
      <vt:lpstr>'2枚建'!Print_Area</vt:lpstr>
      <vt:lpstr>'2枚建(戸先錠)'!Print_Area</vt:lpstr>
      <vt:lpstr>'4枚建'!Print_Area</vt:lpstr>
      <vt:lpstr>FIX!Print_Area</vt:lpstr>
      <vt:lpstr>ガイド!Print_Area</vt:lpstr>
      <vt:lpstr>開き!Print_Area</vt:lpstr>
      <vt:lpstr>'2枚建'!Print_Titles</vt:lpstr>
      <vt:lpstr>'2枚建(戸先錠)'!Print_Titles</vt:lpstr>
      <vt:lpstr>'4枚建'!Print_Titles</vt:lpstr>
      <vt:lpstr>FIX!Print_Titles</vt:lpstr>
      <vt:lpstr>ガイド!Print_Titles</vt:lpstr>
      <vt:lpstr>開き!Print_Titles</vt:lpstr>
    </vt:vector>
  </TitlesOfParts>
  <Company>YKKAP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浦野 千代美</dc:creator>
  <cp:lastModifiedBy>大崎茂則</cp:lastModifiedBy>
  <cp:lastPrinted>2022-12-28T02:25:49Z</cp:lastPrinted>
  <dcterms:created xsi:type="dcterms:W3CDTF">2022-12-21T01:08:14Z</dcterms:created>
  <dcterms:modified xsi:type="dcterms:W3CDTF">2023-02-20T23:17:14Z</dcterms:modified>
</cp:coreProperties>
</file>